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_rels/drawing1.xml.rels" ContentType="application/vnd.openxmlformats-package.relationships+xml"/>
  <Override PartName="/xl/drawings/vmlDrawing1.vml" ContentType="application/vnd.openxmlformats-officedocument.vmlDrawing"/>
  <Override PartName="/xl/drawings/vmlDrawing2.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MONTHLY INPUT" sheetId="2" state="visible" r:id="rId4"/>
    <sheet name="KPI SCORECARD" sheetId="3" state="visible" r:id="rId5"/>
    <sheet name="EXECUTIVE DASHBOARD" sheetId="4" state="visible" r:id="rId6"/>
  </sheets>
  <definedNames>
    <definedName function="false" hidden="false" localSheetId="3" name="_xlnm.Print_Area" vbProcedure="false">'EXECUTIVE DASHBOARD'!$A$1:$N$53</definedName>
    <definedName function="false" hidden="false" localSheetId="2" name="_xlnm.Print_Area" vbProcedure="false">'KPI SCORECARD'!$A$1:$T$35</definedName>
    <definedName function="false" hidden="false" localSheetId="2" name="_xlnm.Print_Titles" vbProcedure="false">'KPI SCORECARD'!$7:$7</definedName>
    <definedName function="false" hidden="false" localSheetId="1" name="_xlnm.Print_Area" vbProcedure="false">'MONTHLY INPUT'!$A$1:$M$46</definedName>
    <definedName function="false" hidden="false" localSheetId="1" name="_xlnm.Print_Titles" vbProcedure="false">'MONTHLY INPUT'!$7:$7</definedName>
    <definedName function="false" hidden="false" localSheetId="0" name="_xlnm.Print_Area" vbProcedure="false">'START HERE'!$A$1:$C$41</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A9" authorId="0">
      <text>
        <r>
          <rPr>
            <sz val="10"/>
            <rFont val="Arial"/>
            <family val="2"/>
          </rPr>
          <t xml:space="preserve">Calculated: dentist revenue + hygiene revenue + other revenue.</t>
        </r>
      </text>
    </comment>
    <comment ref="A12" authorId="0">
      <text>
        <r>
          <rPr>
            <sz val="10"/>
            <rFont val="Arial"/>
            <family val="2"/>
          </rPr>
          <t xml:space="preserve">Whitening, orthodontic products, retail, and anything else not billed by a dentist or hygienist.</t>
        </r>
      </text>
    </comment>
    <comment ref="A15" authorId="0">
      <text>
        <r>
          <rPr>
            <sz val="10"/>
            <rFont val="Arial"/>
            <family val="2"/>
          </rPr>
          <t xml:space="preserve">Full-time equivalents, not headcount. Two dentists each working half time = 1.0 FTE.</t>
        </r>
      </text>
    </comment>
    <comment ref="A16" authorId="0">
      <text>
        <r>
          <rPr>
            <sz val="10"/>
            <rFont val="Arial"/>
            <family val="2"/>
          </rPr>
          <t xml:space="preserve">Full-time equivalents, not headcount.</t>
        </r>
      </text>
    </comment>
    <comment ref="A17" authorId="0">
      <text>
        <r>
          <rPr>
            <sz val="10"/>
            <rFont val="Arial"/>
            <family val="2"/>
          </rPr>
          <t xml:space="preserve">Total appointments completed in the month, across all providers.</t>
        </r>
      </text>
    </comment>
    <comment ref="A20" authorId="0">
      <text>
        <r>
          <rPr>
            <sz val="10"/>
            <rFont val="Arial"/>
            <family val="2"/>
          </rPr>
          <t xml:space="preserve">Outside laboratory fees for crowns, bridges, dentures, appliances and similar work.</t>
        </r>
      </text>
    </comment>
    <comment ref="A21" authorId="0">
      <text>
        <r>
          <rPr>
            <sz val="10"/>
            <rFont val="Arial"/>
            <family val="2"/>
          </rPr>
          <t xml:space="preserve">Clinical consumables. Keep office and admin supplies in Other Operating Expenses.</t>
        </r>
      </text>
    </comment>
    <comment ref="A25" authorId="0">
      <text>
        <r>
          <rPr>
            <sz val="10"/>
            <rFont val="Arial"/>
            <family val="2"/>
          </rPr>
          <t xml:space="preserve">Associate and owner-dentist compensation charged to the clinic, before payroll taxes and benefits.</t>
        </r>
      </text>
    </comment>
    <comment ref="A27" authorId="0">
      <text>
        <r>
          <rPr>
            <sz val="10"/>
            <rFont val="Arial"/>
            <family val="2"/>
          </rPr>
          <t xml:space="preserve">Dental assistants and other chairside clinical staff.</t>
        </r>
      </text>
    </comment>
    <comment ref="A28" authorId="0">
      <text>
        <r>
          <rPr>
            <sz val="10"/>
            <rFont val="Arial"/>
            <family val="2"/>
          </rPr>
          <t xml:space="preserve">Front desk, treatment coordination, office management and bookkeeping staff.</t>
        </r>
      </text>
    </comment>
    <comment ref="A29" authorId="0">
      <text>
        <r>
          <rPr>
            <sz val="10"/>
            <rFont val="Arial"/>
            <family val="2"/>
          </rPr>
          <t xml:space="preserve">Employer CPP and EI, EHT where applicable, WSIB, group benefits and employer RRSP contributions.</t>
        </r>
      </text>
    </comment>
    <comment ref="A33" authorId="0">
      <text>
        <r>
          <rPr>
            <sz val="10"/>
            <rFont val="Arial"/>
            <family val="2"/>
          </rPr>
          <t xml:space="preserve">Base rent, CAM, property tax recovery, utilities and other costs of the physical space.</t>
        </r>
      </text>
    </comment>
    <comment ref="A35" authorId="0">
      <text>
        <r>
          <rPr>
            <sz val="10"/>
            <rFont val="Arial"/>
            <family val="2"/>
          </rPr>
          <t xml:space="preserve">Practice management software, imaging, phones, internet and IT support.</t>
        </r>
      </text>
    </comment>
    <comment ref="A37" authorId="0">
      <text>
        <r>
          <rPr>
            <sz val="10"/>
            <rFont val="Arial"/>
            <family val="2"/>
          </rPr>
          <t xml:space="preserve">Accounting, legal and consulting fees.</t>
        </r>
      </text>
    </comment>
    <comment ref="A43" authorId="0">
      <text>
        <r>
          <rPr>
            <sz val="10"/>
            <rFont val="Arial"/>
            <family val="2"/>
          </rPr>
          <t xml:space="preserve">Balance owing to the clinic at month end, from patients and insurers combined.</t>
        </r>
      </text>
    </comment>
    <comment ref="A44" authorId="0">
      <text>
        <r>
          <rPr>
            <sz val="10"/>
            <rFont val="Arial"/>
            <family val="2"/>
          </rPr>
          <t xml:space="preserve">Cash and bank balances at month end, across all operating accounts.</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A9" authorId="0">
      <text>
        <r>
          <rPr>
            <sz val="10"/>
            <rFont val="Arial"/>
            <family val="2"/>
          </rPr>
          <t xml:space="preserve">Dentist revenue plus hygiene revenue plus other revenue, taken straight from the Monthly Input tab.</t>
        </r>
      </text>
    </comment>
    <comment ref="A10" authorId="0">
      <text>
        <r>
          <rPr>
            <sz val="10"/>
            <rFont val="Arial"/>
            <family val="2"/>
          </rPr>
          <t xml:space="preserve">This month's total revenue against last month's. January is blank because there is no prior month in the workbook.</t>
        </r>
      </text>
    </comment>
    <comment ref="A11" authorId="0">
      <text>
        <r>
          <rPr>
            <sz val="10"/>
            <rFont val="Arial"/>
            <family val="2"/>
          </rPr>
          <t xml:space="preserve">Dentist revenue divided by dentist FTE. Measures productivity per full-time-equivalent dentist, not per person.</t>
        </r>
      </text>
    </comment>
    <comment ref="A12" authorId="0">
      <text>
        <r>
          <rPr>
            <sz val="10"/>
            <rFont val="Arial"/>
            <family val="2"/>
          </rPr>
          <t xml:space="preserve">Hygiene revenue divided by hygienist FTE.</t>
        </r>
      </text>
    </comment>
    <comment ref="A13" authorId="0">
      <text>
        <r>
          <rPr>
            <sz val="10"/>
            <rFont val="Arial"/>
            <family val="2"/>
          </rPr>
          <t xml:space="preserve">Total clinic revenue divided by total patient visits. A useful check on case mix and fee realisation.</t>
        </r>
      </text>
    </comment>
    <comment ref="A16" authorId="0">
      <text>
        <r>
          <rPr>
            <sz val="10"/>
            <rFont val="Arial"/>
            <family val="2"/>
          </rPr>
          <t xml:space="preserve">Dentist, hygienist and other clinical payroll as a share of revenue. Excludes payroll taxes and benefits, which appear in the row below.</t>
        </r>
      </text>
    </comment>
    <comment ref="A17" authorId="0">
      <text>
        <r>
          <rPr>
            <sz val="10"/>
            <rFont val="Arial"/>
            <family val="2"/>
          </rPr>
          <t xml:space="preserve">All payroll including administrative staff, payroll taxes and benefits, as a share of revenue.</t>
        </r>
      </text>
    </comment>
    <comment ref="A20" authorId="0">
      <text>
        <r>
          <rPr>
            <sz val="10"/>
            <rFont val="Arial"/>
            <family val="2"/>
          </rPr>
          <t xml:space="preserve">Rent and occupancy as a share of revenue. Because rent is largely fixed, this ratio falls as revenue grows.</t>
        </r>
      </text>
    </comment>
    <comment ref="A23" authorId="0">
      <text>
        <r>
          <rPr>
            <sz val="10"/>
            <rFont val="Arial"/>
            <family val="2"/>
          </rPr>
          <t xml:space="preserve">Total revenue less lab costs, dental supplies and clinical payroll. What is left to cover administration, occupancy and profit.</t>
        </r>
      </text>
    </comment>
    <comment ref="A25" authorId="0">
      <text>
        <r>
          <rPr>
            <sz val="10"/>
            <rFont val="Arial"/>
            <family val="2"/>
          </rPr>
          <t xml:space="preserve">Total operating expenses plus administrative payroll plus payroll taxes and benefits. Defined this way so that Gross Contribution less Operating Expenses equals Operating Profit.</t>
        </r>
      </text>
    </comment>
    <comment ref="A26" authorId="0">
      <text>
        <r>
          <rPr>
            <sz val="10"/>
            <rFont val="Arial"/>
            <family val="2"/>
          </rPr>
          <t xml:space="preserve">Revenue less all direct costs, all payroll and all operating expenses. Before interest, taxes, depreciation and owner draws not run through payroll.</t>
        </r>
      </text>
    </comment>
    <comment ref="A30" authorId="0">
      <text>
        <r>
          <rPr>
            <sz val="10"/>
            <rFont val="Arial"/>
            <family val="2"/>
          </rPr>
          <t xml:space="preserve">Month-end balance owing from patients and insurers.</t>
        </r>
      </text>
    </comment>
    <comment ref="A31" authorId="0">
      <text>
        <r>
          <rPr>
            <sz val="10"/>
            <rFont val="Arial"/>
            <family val="2"/>
          </rPr>
          <t xml:space="preserve">Receivables measured against the month's revenue. A rising trend usually means collections are slipping behind production.</t>
        </r>
      </text>
    </comment>
    <comment ref="A33" authorId="0">
      <text>
        <r>
          <rPr>
            <sz val="10"/>
            <rFont val="Arial"/>
            <family val="2"/>
          </rPr>
          <t xml:space="preserve">Month-end cash divided by that month's total operating cost base (direct costs, payroll and operating expenses). A rough runway indicator, not a cash flow forecast.</t>
        </r>
      </text>
    </comment>
    <comment ref="B4" authorId="0">
      <text>
        <r>
          <rPr>
            <sz val="10"/>
            <rFont val="Arial"/>
            <family val="2"/>
          </rPr>
          <t xml:space="preserve">The most recent month with revenue entered on the Monthly Input tab. The Latest, Prior and Change columns all follow this month.</t>
        </r>
      </text>
    </comment>
  </commentList>
</comments>
</file>

<file path=xl/sharedStrings.xml><?xml version="1.0" encoding="utf-8"?>
<sst xmlns="http://schemas.openxmlformats.org/spreadsheetml/2006/main" count="160" uniqueCount="125">
  <si>
    <t xml:space="preserve">VERTEX STRATEGIC FINANCE</t>
  </si>
  <si>
    <t xml:space="preserve">Dental Clinic Financial KPI Scorecard</t>
  </si>
  <si>
    <t xml:space="preserve">A simple monthly financial dashboard for independent dental clinic owners.</t>
  </si>
  <si>
    <t xml:space="preserve">WHAT THIS TOOL DOES</t>
  </si>
  <si>
    <t xml:space="preserve">The Dental Clinic Financial KPI Scorecard helps clinic owners track the financial drivers of their practice, identify trends, and spot potential issues before they become larger problems. It turns the numbers you already have into a short list of measures you can review in a few minutes each month.</t>
  </si>
  <si>
    <t xml:space="preserve">HOW TO USE IT</t>
  </si>
  <si>
    <t xml:space="preserve">1.    Enter monthly financial information into the Monthly Input tab.</t>
  </si>
  <si>
    <t xml:space="preserve">2.    The KPI calculations update automatically.</t>
  </si>
  <si>
    <t xml:space="preserve">3.    Review the Dashboard each month.</t>
  </si>
  <si>
    <t xml:space="preserve">4.    Focus on trends rather than any single month's result.</t>
  </si>
  <si>
    <t xml:space="preserve">This workbook arrives pre-loaded with twelve months of fictional sample data so you can see how everything works. To use it for your own clinic, type over the shaded entry cells on the Monthly Input tab. Shaded cells are yours to fill in; every other cell calculates itself.</t>
  </si>
  <si>
    <t xml:space="preserve">QUESTIONS THIS SCORECARD HELPS ANSWER</t>
  </si>
  <si>
    <t xml:space="preserve">•    Is revenue growing?</t>
  </si>
  <si>
    <t xml:space="preserve">•    Are payroll costs growing faster than revenue?</t>
  </si>
  <si>
    <t xml:space="preserve">•    Are supply and lab costs under control?</t>
  </si>
  <si>
    <t xml:space="preserve">•    Is the clinic becoming more or less profitable?</t>
  </si>
  <si>
    <t xml:space="preserve">•    How much revenue is being generated per provider?</t>
  </si>
  <si>
    <t xml:space="preserve">•    Is accounts receivable increasing?</t>
  </si>
  <si>
    <t xml:space="preserve">•    Is the clinic maintaining an appropriate cash position?</t>
  </si>
  <si>
    <t xml:space="preserve">WHAT IS IN EACH TAB</t>
  </si>
  <si>
    <t xml:space="preserve">Monthly Input  —  where you enter revenue, activity, costs, payroll and working capital by month.</t>
  </si>
  <si>
    <t xml:space="preserve">KPI Scorecard  —  every measure calculated by month, with your own targets and a latest-versus-prior comparison.</t>
  </si>
  <si>
    <t xml:space="preserve">Executive Dashboard  —  the one-page summary: headline numbers, trend charts and a short read on the month.</t>
  </si>
  <si>
    <t xml:space="preserve">A NOTE ON TARGETS</t>
  </si>
  <si>
    <t xml:space="preserve">The KPI Scorecard has a column for your own targets. It is deliberately blank. Targets in this workbook are user-defined goals, not industry benchmarks — what is healthy for one clinic can be unremarkable for another. Enter what you are aiming for and the scorecard will flag where you stand against it.</t>
  </si>
  <si>
    <t xml:space="preserve">DISCLAIMER</t>
  </si>
  <si>
    <t xml:space="preserve">This tool is provided for general informational purposes only and does not constitute accounting, tax, investment, or financial advice. KPI benchmarks vary significantly based on clinic structure, location, services, provider mix, and accounting policies.</t>
  </si>
  <si>
    <t xml:space="preserve">Vertex Strategic Finance</t>
  </si>
  <si>
    <t xml:space="preserve">CPA-Led Accounting &amp; Advisory for Owner-Led Businesses</t>
  </si>
  <si>
    <t xml:space="preserve">www.vertexstrategicfinance.ca</t>
  </si>
  <si>
    <t xml:space="preserve">info@vertexstrategicfinance.ca</t>
  </si>
  <si>
    <t xml:space="preserve">Monthly Input   —   enter one column per month</t>
  </si>
  <si>
    <t xml:space="preserve">Type your numbers into the shaded cells. Bold rows in grey are calculated for you — leave them alone. All figures in $ CAD unless the row says otherwise.</t>
  </si>
  <si>
    <t xml:space="preserve">Enter here</t>
  </si>
  <si>
    <t xml:space="preserve">Calculated</t>
  </si>
  <si>
    <t xml:space="preserve">Line Item</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</si>
  <si>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</si>
  <si>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</si>
  <si>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</si>
  <si>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</si>
  <si>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</si>
  <si>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</si>
  <si>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</si>
  <si>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</si>
  <si>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</si>
  <si>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</si>
  <si>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</si>
  <si>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</si>
  <si>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REVENUE</t>
  </si>
  <si>
    <t xml:space="preserve">Total Clinic Revenue</t>
  </si>
  <si>
    <t xml:space="preserve">Dentist Revenue</t>
  </si>
  <si>
    <t xml:space="preserve">Hygiene Revenue</t>
  </si>
  <si>
    <t xml:space="preserve">Other Revenue</t>
  </si>
  <si>
    <t xml:space="preserve">CLINIC ACTIVITY</t>
  </si>
  <si>
    <t xml:space="preserve">Number of Dentists (FTE)</t>
  </si>
  <si>
    <t xml:space="preserve">Number of Hygienists (FTE)</t>
  </si>
  <si>
    <t xml:space="preserve">Total Patient Visits</t>
  </si>
  <si>
    <t xml:space="preserve">DIRECT / VARIABLE COSTS</t>
  </si>
  <si>
    <t xml:space="preserve">Lab Costs</t>
  </si>
  <si>
    <t xml:space="preserve">Dental Supplies</t>
  </si>
  <si>
    <t xml:space="preserve">Total Direct Costs</t>
  </si>
  <si>
    <t xml:space="preserve">STAFFING</t>
  </si>
  <si>
    <t xml:space="preserve">Dentist Compensation</t>
  </si>
  <si>
    <t xml:space="preserve">Hygienist Compensation</t>
  </si>
  <si>
    <t xml:space="preserve">Other Clinical Payroll</t>
  </si>
  <si>
    <t xml:space="preserve">Administrative Payroll</t>
  </si>
  <si>
    <t xml:space="preserve">Payroll Taxes &amp; Benefits</t>
  </si>
  <si>
    <t xml:space="preserve">Total Payroll &amp; Benefits</t>
  </si>
  <si>
    <t xml:space="preserve">OPERATING EXPENSES</t>
  </si>
  <si>
    <t xml:space="preserve">Rent / Occupancy</t>
  </si>
  <si>
    <t xml:space="preserve">Marketing</t>
  </si>
  <si>
    <t xml:space="preserve">Software / Technology</t>
  </si>
  <si>
    <t xml:space="preserve">Insurance</t>
  </si>
  <si>
    <t xml:space="preserve">Professional Fees</t>
  </si>
  <si>
    <t xml:space="preserve">Repairs &amp; Maintenance</t>
  </si>
  <si>
    <t xml:space="preserve">Other Operating Expenses</t>
  </si>
  <si>
    <t xml:space="preserve">Total Operating Expenses</t>
  </si>
  <si>
    <t xml:space="preserve">WORKING CAPITAL</t>
  </si>
  <si>
    <t xml:space="preserve">Accounts Receivable</t>
  </si>
  <si>
    <t xml:space="preserve">Cash Balance</t>
  </si>
  <si>
    <t xml:space="preserve">Sample data: the figures above are fictional and are provided to illustrate how the workbook behaves. They are not benchmarks and do not describe any real clinic.</t>
  </si>
  <si>
    <t xml:space="preserve">KPI Scorecard   —   calculated automatically from the Monthly Input tab</t>
  </si>
  <si>
    <t xml:space="preserve">Reporting month #</t>
  </si>
  <si>
    <t xml:space="preserve">Targets are user-defined goals, not industry benchmarks. Enter a target in the shaded column, pick whether higher or lower is better, and the vs Target column will report where the latest month stands.</t>
  </si>
  <si>
    <t xml:space="preserve">KPI</t>
  </si>
  <si>
    <t xml:space="preserve">My Target</t>
  </si>
  <si>
    <t xml:space="preserve">Better When</t>
  </si>
  <si>
    <t xml:space="preserve">Latest</t>
  </si>
  <si>
    <t xml:space="preserve">Prior</t>
  </si>
  <si>
    <t xml:space="preserve">Change</t>
  </si>
  <si>
    <t xml:space="preserve">YTD / Avg</t>
  </si>
  <si>
    <t xml:space="preserve">vs Target</t>
  </si>
  <si>
    <t xml:space="preserve">GROWTH &amp; REVENUE</t>
  </si>
  <si>
    <t xml:space="preserve">Total Revenue</t>
  </si>
  <si>
    <t xml:space="preserve">Higher</t>
  </si>
  <si>
    <t xml:space="preserve">Month-over-Month Revenue Growth %</t>
  </si>
  <si>
    <t xml:space="preserve">Revenue per Dentist</t>
  </si>
  <si>
    <t xml:space="preserve">Revenue per Hygienist</t>
  </si>
  <si>
    <t xml:space="preserve">Revenue per Patient Visit</t>
  </si>
  <si>
    <t xml:space="preserve">COST MANAGEMENT</t>
  </si>
  <si>
    <t xml:space="preserve">Total Clinical Payroll % of Revenue</t>
  </si>
  <si>
    <t xml:space="preserve">Lower</t>
  </si>
  <si>
    <t xml:space="preserve">Total Payroll &amp; Benefits % of Revenue</t>
  </si>
  <si>
    <t xml:space="preserve">Lab Costs % of Revenue</t>
  </si>
  <si>
    <t xml:space="preserve">Dental Supplies % of Revenue</t>
  </si>
  <si>
    <t xml:space="preserve">Occupancy Cost % of Revenue</t>
  </si>
  <si>
    <t xml:space="preserve">PROFITABILITY</t>
  </si>
  <si>
    <t xml:space="preserve">Gross Contribution $</t>
  </si>
  <si>
    <t xml:space="preserve">Gross Contribution %</t>
  </si>
  <si>
    <t xml:space="preserve">Operating Expenses</t>
  </si>
  <si>
    <t xml:space="preserve">Operating Profit $</t>
  </si>
  <si>
    <t xml:space="preserve">Operating Margin %</t>
  </si>
  <si>
    <t xml:space="preserve">WORKING CAPITAL / CASH</t>
  </si>
  <si>
    <t xml:space="preserve">Accounts Receivable as % of Monthly Revenue</t>
  </si>
  <si>
    <t xml:space="preserve">Approximate Months of Operating Expenses Covered by Cash</t>
  </si>
  <si>
    <t xml:space="preserve">Blank cells mean there is no data for that month yet. Percentage changes are shown in percentage points. Targets are user-defined and are not industry benchmarks.</t>
  </si>
  <si>
    <t xml:space="preserve">Dental Clinic Financial KPI Scorecard   —   Executive Dashboard</t>
  </si>
  <si>
    <t xml:space="preserve">REVENUE GROWTH</t>
  </si>
  <si>
    <t xml:space="preserve">OPERATING PROFIT</t>
  </si>
  <si>
    <t xml:space="preserve">OPERATING MARGIN</t>
  </si>
  <si>
    <t xml:space="preserve">PAYROLL % OF REVENUE</t>
  </si>
  <si>
    <t xml:space="preserve">CASH BALANCE</t>
  </si>
  <si>
    <t xml:space="preserve">FINANCIAL PULSE</t>
  </si>
  <si>
    <t xml:space="preserve">These observations are generated from the figures you entered. They describe what the numbers did; they are not accounting, tax or financial advice.</t>
  </si>
  <si>
    <t xml:space="preserve">Vertex Strategic Finance   |   CPA-Led Accounting &amp; Advisory for Owner-Led Businesses   |   www.vertexstrategicfinance.ca</t>
  </si>
</sst>
</file>

<file path=xl/styles.xml><?xml version="1.0" encoding="utf-8"?>
<styleSheet xmlns="http://schemas.openxmlformats.org/spreadsheetml/2006/main">
  <numFmts count="13">
    <numFmt numFmtId="164" formatCode="General"/>
    <numFmt numFmtId="165" formatCode="\$#,##0;&quot;($&quot;#,##0\);\-"/>
    <numFmt numFmtId="166" formatCode="0.0;\(0.0\);\-"/>
    <numFmt numFmtId="167" formatCode="#,##0;\(#,##0\);\-"/>
    <numFmt numFmtId="168" formatCode="0"/>
    <numFmt numFmtId="169" formatCode="&quot;+$&quot;#,##0;&quot;-$&quot;#,##0;\-"/>
    <numFmt numFmtId="170" formatCode="0.0%;\(0.0%\);\-"/>
    <numFmt numFmtId="171" formatCode="\+0.0%;\-0.0%;\-"/>
    <numFmt numFmtId="172" formatCode="\$#,##0.00;&quot;($&quot;#,##0.00\);\-"/>
    <numFmt numFmtId="173" formatCode="&quot;+$&quot;#,##0.00;&quot;-$&quot;#,##0.00;\-"/>
    <numFmt numFmtId="174" formatCode="\+0.0;\-0.0;\-"/>
    <numFmt numFmtId="175" formatCode="\$#,##0"/>
    <numFmt numFmtId="176" formatCode="0%"/>
  </numFmts>
  <fonts count="32">
    <font>
      <sz val="11"/>
      <color theme="1"/>
      <name val="Calibri"/>
      <family val="2"/>
      <charset val="1"/>
    </font>
    <font>
      <sz val="10"/>
      <name val="Arial"/>
      <family val="0"/>
    </font>
    <font>
      <sz val="10"/>
      <name val="Arial"/>
      <family val="0"/>
    </font>
    <font>
      <sz val="10"/>
      <name val="Arial"/>
      <family val="0"/>
    </font>
    <font>
      <b val="true"/>
      <sz val="13"/>
      <color rgb="FFFFFFFF"/>
      <name val="Arial"/>
      <family val="0"/>
      <charset val="1"/>
    </font>
    <font>
      <sz val="11"/>
      <color rgb="FFFFFFFF"/>
      <name val="Arial"/>
      <family val="0"/>
      <charset val="1"/>
    </font>
    <font>
      <b val="true"/>
      <sz val="13"/>
      <color rgb="FF083152"/>
      <name val="Arial"/>
      <family val="0"/>
      <charset val="1"/>
    </font>
    <font>
      <b val="true"/>
      <sz val="11"/>
      <color rgb="FF23727C"/>
      <name val="Arial"/>
      <family val="0"/>
      <charset val="1"/>
    </font>
    <font>
      <sz val="10"/>
      <color rgb="FF1A2A35"/>
      <name val="Arial"/>
      <family val="0"/>
      <charset val="1"/>
    </font>
    <font>
      <b val="true"/>
      <sz val="9"/>
      <color rgb="FF5A6B76"/>
      <name val="Arial"/>
      <family val="0"/>
      <charset val="1"/>
    </font>
    <font>
      <i val="true"/>
      <sz val="9"/>
      <color rgb="FF5A6B76"/>
      <name val="Arial"/>
      <family val="0"/>
      <charset val="1"/>
    </font>
    <font>
      <b val="true"/>
      <sz val="11"/>
      <color rgb="FF083152"/>
      <name val="Arial"/>
      <family val="0"/>
      <charset val="1"/>
    </font>
    <font>
      <sz val="10"/>
      <color rgb="FF5A6B76"/>
      <name val="Arial"/>
      <family val="0"/>
      <charset val="1"/>
    </font>
    <font>
      <sz val="10"/>
      <color rgb="FF23727C"/>
      <name val="Arial"/>
      <family val="0"/>
      <charset val="1"/>
    </font>
    <font>
      <sz val="10.5"/>
      <color rgb="FFFFFFFF"/>
      <name val="Arial"/>
      <family val="0"/>
      <charset val="1"/>
    </font>
    <font>
      <sz val="9.5"/>
      <color rgb="FF5A6B76"/>
      <name val="Arial"/>
      <family val="0"/>
      <charset val="1"/>
    </font>
    <font>
      <b val="true"/>
      <sz val="9"/>
      <color rgb="FF083152"/>
      <name val="Arial"/>
      <family val="0"/>
      <charset val="1"/>
    </font>
    <font>
      <b val="true"/>
      <sz val="10"/>
      <color rgb="FFFFFFFF"/>
      <name val="Arial"/>
      <family val="0"/>
      <charset val="1"/>
    </font>
    <font>
      <b val="true"/>
      <sz val="9.5"/>
      <color rgb="FF23727C"/>
      <name val="Arial"/>
      <family val="0"/>
      <charset val="1"/>
    </font>
    <font>
      <b val="true"/>
      <sz val="10"/>
      <color rgb="FF083152"/>
      <name val="Arial"/>
      <family val="0"/>
      <charset val="1"/>
    </font>
    <font>
      <sz val="10"/>
      <color rgb="FF0000CC"/>
      <name val="Arial"/>
      <family val="0"/>
      <charset val="1"/>
    </font>
    <font>
      <sz val="10"/>
      <name val="Arial"/>
      <family val="2"/>
    </font>
    <font>
      <b val="true"/>
      <sz val="10"/>
      <color rgb="FF23727C"/>
      <name val="Arial"/>
      <family val="0"/>
      <charset val="1"/>
    </font>
    <font>
      <b val="true"/>
      <sz val="10"/>
      <color rgb="FF1A2A35"/>
      <name val="Arial"/>
      <family val="0"/>
      <charset val="1"/>
    </font>
    <font>
      <b val="true"/>
      <sz val="8"/>
      <color rgb="FF23727C"/>
      <name val="Arial"/>
      <family val="0"/>
      <charset val="1"/>
    </font>
    <font>
      <b val="true"/>
      <sz val="17"/>
      <color rgb="FF083152"/>
      <name val="Arial"/>
      <family val="0"/>
      <charset val="1"/>
    </font>
    <font>
      <sz val="8.5"/>
      <color rgb="FF5A6B76"/>
      <name val="Arial"/>
      <family val="0"/>
      <charset val="1"/>
    </font>
    <font>
      <sz val="9.5"/>
      <color rgb="FF1A2A35"/>
      <name val="Arial"/>
      <family val="0"/>
      <charset val="1"/>
    </font>
    <font>
      <i val="true"/>
      <sz val="8.5"/>
      <color rgb="FF5A6B76"/>
      <name val="Arial"/>
      <family val="0"/>
      <charset val="1"/>
    </font>
    <font>
      <sz val="9"/>
      <color rgb="FF5A6B76"/>
      <name val="Arial"/>
      <family val="0"/>
      <charset val="1"/>
    </font>
    <font>
      <b val="true"/>
      <sz val="10.5"/>
      <color rgb="FF083152"/>
      <name val="Arial"/>
      <family val="2"/>
    </font>
    <font>
      <sz val="8"/>
      <color rgb="FF5A6B76"/>
      <name val="Arial"/>
      <family val="2"/>
    </font>
  </fonts>
  <fills count="6">
    <fill>
      <patternFill patternType="none"/>
    </fill>
    <fill>
      <patternFill patternType="gray125"/>
    </fill>
    <fill>
      <patternFill patternType="solid">
        <fgColor rgb="FF083152"/>
        <bgColor rgb="FF1A2A35"/>
      </patternFill>
    </fill>
    <fill>
      <patternFill patternType="solid">
        <fgColor rgb="FF23727C"/>
        <bgColor rgb="FF1E7A45"/>
      </patternFill>
    </fill>
    <fill>
      <patternFill patternType="solid">
        <fgColor rgb="FFF4F6F8"/>
        <bgColor rgb="FFEAF1F4"/>
      </patternFill>
    </fill>
    <fill>
      <patternFill patternType="solid">
        <fgColor rgb="FFEAF1F4"/>
        <bgColor rgb="FFE4F2E9"/>
      </patternFill>
    </fill>
  </fills>
  <borders count="9">
    <border diagonalUp="false" diagonalDown="false">
      <left/>
      <right/>
      <top/>
      <bottom/>
      <diagonal/>
    </border>
    <border diagonalUp="false" diagonalDown="false">
      <left/>
      <right/>
      <top style="medium">
        <color rgb="FF083152"/>
      </top>
      <bottom/>
      <diagonal/>
    </border>
    <border diagonalUp="false" diagonalDown="false">
      <left style="thin">
        <color rgb="FFD6DCE1"/>
      </left>
      <right style="thin">
        <color rgb="FFD6DCE1"/>
      </right>
      <top style="thin">
        <color rgb="FFD6DCE1"/>
      </top>
      <bottom style="thin">
        <color rgb="FFD6DCE1"/>
      </bottom>
      <diagonal/>
    </border>
    <border diagonalUp="false" diagonalDown="false">
      <left/>
      <right/>
      <top/>
      <bottom style="thin">
        <color rgb="FFD6DCE1"/>
      </bottom>
      <diagonal/>
    </border>
    <border diagonalUp="false" diagonalDown="false">
      <left style="thin">
        <color rgb="FFD6DCE1"/>
      </left>
      <right style="thin">
        <color rgb="FFD6DCE1"/>
      </right>
      <top style="thin">
        <color rgb="FFD6DCE1"/>
      </top>
      <bottom/>
      <diagonal/>
    </border>
    <border diagonalUp="false" diagonalDown="false">
      <left style="thin">
        <color rgb="FFD6DCE1"/>
      </left>
      <right style="thin">
        <color rgb="FFD6DCE1"/>
      </right>
      <top/>
      <bottom/>
      <diagonal/>
    </border>
    <border diagonalUp="false" diagonalDown="false">
      <left style="thin">
        <color rgb="FFD6DCE1"/>
      </left>
      <right style="thin">
        <color rgb="FFD6DCE1"/>
      </right>
      <top/>
      <bottom style="thin">
        <color rgb="FFD6DCE1"/>
      </bottom>
      <diagonal/>
    </border>
    <border diagonalUp="false" diagonalDown="false">
      <left style="thin">
        <color rgb="FFD6DCE1"/>
      </left>
      <right/>
      <top/>
      <bottom style="thin">
        <color rgb="FFD6DCE1"/>
      </bottom>
      <diagonal/>
    </border>
    <border diagonalUp="false" diagonalDown="false">
      <left/>
      <right style="thin">
        <color rgb="FFD6DCE1"/>
      </right>
      <top/>
      <bottom style="thin">
        <color rgb="FFD6DC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false" applyAlignment="true" applyProtection="false">
      <alignment horizontal="left" vertical="top" textRotation="0" wrapText="true" indent="1" shrinkToFit="false"/>
      <protection locked="true" hidden="false"/>
    </xf>
    <xf numFmtId="164" fontId="7" fillId="0" borderId="0" xfId="0" applyFont="true" applyBorder="false" applyAlignment="true" applyProtection="false">
      <alignment horizontal="left" vertical="top" textRotation="0" wrapText="true" indent="1" shrinkToFit="false"/>
      <protection locked="true" hidden="false"/>
    </xf>
    <xf numFmtId="164" fontId="8" fillId="0" borderId="0" xfId="0" applyFont="true" applyBorder="false" applyAlignment="true" applyProtection="false">
      <alignment horizontal="left" vertical="top" textRotation="0" wrapText="true" indent="1" shrinkToFit="false"/>
      <protection locked="true" hidden="false"/>
    </xf>
    <xf numFmtId="164" fontId="8" fillId="0" borderId="0" xfId="0" applyFont="true" applyBorder="false" applyAlignment="true" applyProtection="false">
      <alignment horizontal="left" vertical="top" textRotation="0" wrapText="true" indent="2"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8" fillId="4" borderId="0" xfId="0" applyFont="true" applyBorder="false" applyAlignment="true" applyProtection="false">
      <alignment horizontal="left" vertical="top" textRotation="0" wrapText="true" indent="1" shrinkToFit="false"/>
      <protection locked="true" hidden="false"/>
    </xf>
    <xf numFmtId="164" fontId="9" fillId="0" borderId="0" xfId="0" applyFont="true" applyBorder="false" applyAlignment="true" applyProtection="false">
      <alignment horizontal="left" vertical="top" textRotation="0" wrapText="true" indent="1" shrinkToFit="false"/>
      <protection locked="true" hidden="false"/>
    </xf>
    <xf numFmtId="164" fontId="10" fillId="4" borderId="0" xfId="0" applyFont="true" applyBorder="false" applyAlignment="true" applyProtection="false">
      <alignment horizontal="left" vertical="top" textRotation="0" wrapText="true" indent="1"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left" vertical="top" textRotation="0" wrapText="true" indent="1" shrinkToFit="false"/>
      <protection locked="true" hidden="false"/>
    </xf>
    <xf numFmtId="164" fontId="12" fillId="0" borderId="0" xfId="0" applyFont="true" applyBorder="false" applyAlignment="true" applyProtection="false">
      <alignment horizontal="left" vertical="top" textRotation="0" wrapText="true" indent="1" shrinkToFit="false"/>
      <protection locked="true" hidden="false"/>
    </xf>
    <xf numFmtId="164" fontId="13" fillId="0" borderId="0" xfId="0" applyFont="true" applyBorder="false" applyAlignment="true" applyProtection="false">
      <alignment horizontal="left" vertical="top" textRotation="0" wrapText="true" indent="1" shrinkToFit="false"/>
      <protection locked="true" hidden="false"/>
    </xf>
    <xf numFmtId="164" fontId="14" fillId="3" borderId="0" xfId="0" applyFont="true" applyBorder="true" applyAlignment="true" applyProtection="false">
      <alignment horizontal="left" vertical="center" textRotation="0" wrapText="false" indent="1" shrinkToFit="false"/>
      <protection locked="true" hidden="false"/>
    </xf>
    <xf numFmtId="164" fontId="15" fillId="0" borderId="0" xfId="0" applyFont="true" applyBorder="true" applyAlignment="true" applyProtection="false">
      <alignment horizontal="general" vertical="center" textRotation="0" wrapText="false" indent="1" shrinkToFit="false"/>
      <protection locked="true" hidden="false"/>
    </xf>
    <xf numFmtId="164" fontId="16" fillId="5" borderId="2" xfId="0" applyFont="true" applyBorder="true" applyAlignment="true" applyProtection="false">
      <alignment horizontal="center" vertical="bottom" textRotation="0" wrapText="false" indent="0" shrinkToFit="false"/>
      <protection locked="true" hidden="false"/>
    </xf>
    <xf numFmtId="164" fontId="16" fillId="4" borderId="2" xfId="0" applyFont="true" applyBorder="true" applyAlignment="true" applyProtection="false">
      <alignment horizontal="center" vertical="bottom" textRotation="0" wrapText="false" indent="0" shrinkToFit="false"/>
      <protection locked="true" hidden="false"/>
    </xf>
    <xf numFmtId="164" fontId="17" fillId="2" borderId="0" xfId="0" applyFont="true" applyBorder="false" applyAlignment="true" applyProtection="false">
      <alignment horizontal="general" vertical="center" textRotation="0" wrapText="false" indent="1" shrinkToFit="false"/>
      <protection locked="true" hidden="false"/>
    </xf>
    <xf numFmtId="164" fontId="17" fillId="2" borderId="0" xfId="0" applyFont="true" applyBorder="false" applyAlignment="true" applyProtection="false">
      <alignment horizontal="center" vertical="center" textRotation="0" wrapText="false" indent="0" shrinkToFit="false"/>
      <protection locked="true" hidden="false"/>
    </xf>
    <xf numFmtId="164" fontId="18" fillId="4" borderId="0" xfId="0" applyFont="true" applyBorder="true" applyAlignment="true" applyProtection="false">
      <alignment horizontal="general" vertical="center" textRotation="0" wrapText="false" indent="1" shrinkToFit="false"/>
      <protection locked="true" hidden="false"/>
    </xf>
    <xf numFmtId="164" fontId="19" fillId="4" borderId="0" xfId="0" applyFont="true" applyBorder="false" applyAlignment="true" applyProtection="false">
      <alignment horizontal="general" vertical="center" textRotation="0" wrapText="false" indent="2" shrinkToFit="false"/>
      <protection locked="true" hidden="false"/>
    </xf>
    <xf numFmtId="165" fontId="19" fillId="4" borderId="2" xfId="0" applyFont="true" applyBorder="true" applyAlignment="true" applyProtection="false">
      <alignment horizontal="right" vertical="bottom"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2" shrinkToFit="false"/>
      <protection locked="true" hidden="false"/>
    </xf>
    <xf numFmtId="165" fontId="20" fillId="5" borderId="2" xfId="0" applyFont="true" applyBorder="true" applyAlignment="true" applyProtection="true">
      <alignment horizontal="right" vertical="bottom" textRotation="0" wrapText="false" indent="0" shrinkToFit="false"/>
      <protection locked="false" hidden="false"/>
    </xf>
    <xf numFmtId="166" fontId="20" fillId="5" borderId="2" xfId="0" applyFont="true" applyBorder="true" applyAlignment="true" applyProtection="true">
      <alignment horizontal="right" vertical="bottom" textRotation="0" wrapText="false" indent="0" shrinkToFit="false"/>
      <protection locked="false" hidden="false"/>
    </xf>
    <xf numFmtId="167" fontId="20" fillId="5" borderId="2" xfId="0" applyFont="true" applyBorder="true" applyAlignment="true" applyProtection="true">
      <alignment horizontal="right" vertical="bottom" textRotation="0" wrapText="false" indent="0" shrinkToFit="false"/>
      <protection locked="false" hidden="false"/>
    </xf>
    <xf numFmtId="164" fontId="10" fillId="0" borderId="0" xfId="0" applyFont="true" applyBorder="true" applyAlignment="true" applyProtection="false">
      <alignment horizontal="general" vertical="center" textRotation="0" wrapText="false" indent="1" shrinkToFit="false"/>
      <protection locked="true" hidden="false"/>
    </xf>
    <xf numFmtId="164" fontId="19" fillId="0" borderId="0" xfId="0" applyFont="true" applyBorder="false" applyAlignment="true" applyProtection="false">
      <alignment horizontal="general" vertical="center" textRotation="0" wrapText="false" indent="1" shrinkToFit="false"/>
      <protection locked="true" hidden="false"/>
    </xf>
    <xf numFmtId="168" fontId="22" fillId="0" borderId="0" xfId="0" applyFont="true" applyBorder="false" applyAlignment="true" applyProtection="false">
      <alignment horizontal="center" vertical="center" textRotation="0" wrapText="false" indent="0" shrinkToFit="false"/>
      <protection locked="true" hidden="false"/>
    </xf>
    <xf numFmtId="164" fontId="22" fillId="0" borderId="0" xfId="0" applyFont="true" applyBorder="false" applyAlignment="true" applyProtection="false">
      <alignment horizontal="center" vertical="center" textRotation="0" wrapText="false" indent="0" shrinkToFit="false"/>
      <protection locked="true" hidden="false"/>
    </xf>
    <xf numFmtId="164" fontId="17" fillId="2" borderId="0" xfId="0" applyFont="true" applyBorder="false" applyAlignment="true" applyProtection="false">
      <alignment horizontal="left" vertical="center" textRotation="0" wrapText="true" indent="1" shrinkToFit="false"/>
      <protection locked="true" hidden="false"/>
    </xf>
    <xf numFmtId="164" fontId="17" fillId="2" borderId="0" xfId="0" applyFont="true" applyBorder="false" applyAlignment="true" applyProtection="false">
      <alignment horizontal="center" vertical="center" textRotation="0" wrapText="true" indent="0" shrinkToFit="false"/>
      <protection locked="true" hidden="false"/>
    </xf>
    <xf numFmtId="165" fontId="20" fillId="5" borderId="2" xfId="0" applyFont="true" applyBorder="true" applyAlignment="true" applyProtection="true">
      <alignment horizontal="center" vertical="bottom" textRotation="0" wrapText="false" indent="0" shrinkToFit="false"/>
      <protection locked="false" hidden="false"/>
    </xf>
    <xf numFmtId="164" fontId="20" fillId="5" borderId="2" xfId="0" applyFont="true" applyBorder="true" applyAlignment="true" applyProtection="true">
      <alignment horizontal="center" vertical="bottom" textRotation="0" wrapText="false" indent="0" shrinkToFit="false"/>
      <protection locked="false" hidden="false"/>
    </xf>
    <xf numFmtId="165" fontId="8" fillId="0" borderId="3" xfId="0" applyFont="true" applyBorder="true" applyAlignment="true" applyProtection="false">
      <alignment horizontal="right" vertical="bottom" textRotation="0" wrapText="fals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9" fontId="8" fillId="0" borderId="2" xfId="0" applyFont="true" applyBorder="true" applyAlignment="true" applyProtection="false">
      <alignment horizontal="right" vertical="bottom" textRotation="0" wrapText="false" indent="0" shrinkToFit="false"/>
      <protection locked="true" hidden="false"/>
    </xf>
    <xf numFmtId="164" fontId="23" fillId="0" borderId="2" xfId="0" applyFont="true" applyBorder="true" applyAlignment="true" applyProtection="false">
      <alignment horizontal="center" vertical="bottom" textRotation="0" wrapText="false" indent="0" shrinkToFit="false"/>
      <protection locked="true" hidden="false"/>
    </xf>
    <xf numFmtId="170" fontId="20" fillId="5" borderId="2" xfId="0" applyFont="true" applyBorder="true" applyAlignment="true" applyProtection="true">
      <alignment horizontal="center" vertical="bottom" textRotation="0" wrapText="false" indent="0" shrinkToFit="false"/>
      <protection locked="false" hidden="false"/>
    </xf>
    <xf numFmtId="170" fontId="8" fillId="0" borderId="3" xfId="0" applyFont="true" applyBorder="true" applyAlignment="true" applyProtection="false">
      <alignment horizontal="right" vertical="bottom" textRotation="0" wrapText="false" indent="0" shrinkToFit="false"/>
      <protection locked="true" hidden="false"/>
    </xf>
    <xf numFmtId="170" fontId="19" fillId="4" borderId="2" xfId="0" applyFont="true" applyBorder="true" applyAlignment="true" applyProtection="false">
      <alignment horizontal="right" vertical="bottom" textRotation="0" wrapText="false" indent="0" shrinkToFit="false"/>
      <protection locked="true" hidden="false"/>
    </xf>
    <xf numFmtId="170" fontId="8" fillId="0" borderId="2" xfId="0" applyFont="true" applyBorder="true" applyAlignment="true" applyProtection="false">
      <alignment horizontal="right" vertical="bottom" textRotation="0" wrapText="false" indent="0" shrinkToFit="false"/>
      <protection locked="true" hidden="false"/>
    </xf>
    <xf numFmtId="171" fontId="8" fillId="0" borderId="2" xfId="0" applyFont="true" applyBorder="true" applyAlignment="true" applyProtection="false">
      <alignment horizontal="right" vertical="bottom" textRotation="0" wrapText="false" indent="0" shrinkToFit="false"/>
      <protection locked="true" hidden="false"/>
    </xf>
    <xf numFmtId="172" fontId="20" fillId="5" borderId="2" xfId="0" applyFont="true" applyBorder="true" applyAlignment="true" applyProtection="true">
      <alignment horizontal="center" vertical="bottom" textRotation="0" wrapText="false" indent="0" shrinkToFit="false"/>
      <protection locked="false" hidden="false"/>
    </xf>
    <xf numFmtId="172" fontId="8" fillId="0" borderId="3" xfId="0" applyFont="true" applyBorder="true" applyAlignment="true" applyProtection="false">
      <alignment horizontal="right" vertical="bottom" textRotation="0" wrapText="false" indent="0" shrinkToFit="false"/>
      <protection locked="true" hidden="false"/>
    </xf>
    <xf numFmtId="172" fontId="19" fillId="4" borderId="2" xfId="0" applyFont="true" applyBorder="true" applyAlignment="true" applyProtection="false">
      <alignment horizontal="right" vertical="bottom" textRotation="0" wrapText="false" indent="0" shrinkToFit="false"/>
      <protection locked="true" hidden="false"/>
    </xf>
    <xf numFmtId="172" fontId="8" fillId="0" borderId="2" xfId="0" applyFont="true" applyBorder="true" applyAlignment="true" applyProtection="false">
      <alignment horizontal="right" vertical="bottom" textRotation="0" wrapText="false" indent="0" shrinkToFit="false"/>
      <protection locked="true" hidden="false"/>
    </xf>
    <xf numFmtId="173" fontId="8" fillId="0" borderId="2" xfId="0" applyFont="true" applyBorder="true" applyAlignment="true" applyProtection="false">
      <alignment horizontal="right" vertical="bottom" textRotation="0" wrapText="false" indent="0" shrinkToFit="false"/>
      <protection locked="true" hidden="false"/>
    </xf>
    <xf numFmtId="166" fontId="20" fillId="5" borderId="2" xfId="0" applyFont="true" applyBorder="true" applyAlignment="true" applyProtection="true">
      <alignment horizontal="center" vertical="bottom" textRotation="0" wrapText="false" indent="0" shrinkToFit="false"/>
      <protection locked="false" hidden="false"/>
    </xf>
    <xf numFmtId="166" fontId="8" fillId="0" borderId="3" xfId="0" applyFont="true" applyBorder="true" applyAlignment="true" applyProtection="false">
      <alignment horizontal="right" vertical="bottom" textRotation="0" wrapText="false" indent="0" shrinkToFit="false"/>
      <protection locked="true" hidden="false"/>
    </xf>
    <xf numFmtId="166" fontId="19" fillId="4" borderId="2" xfId="0" applyFont="true" applyBorder="true" applyAlignment="true" applyProtection="false">
      <alignment horizontal="right" vertical="bottom" textRotation="0" wrapText="false" indent="0" shrinkToFit="false"/>
      <protection locked="true" hidden="false"/>
    </xf>
    <xf numFmtId="166" fontId="8" fillId="0" borderId="2" xfId="0" applyFont="true" applyBorder="true" applyAlignment="true" applyProtection="false">
      <alignment horizontal="right" vertical="bottom" textRotation="0" wrapText="false" indent="0" shrinkToFit="false"/>
      <protection locked="true" hidden="false"/>
    </xf>
    <xf numFmtId="174" fontId="8" fillId="0" borderId="2" xfId="0" applyFont="true" applyBorder="true" applyAlignment="true" applyProtection="false">
      <alignment horizontal="right" vertical="bottom" textRotation="0" wrapText="false" indent="0" shrinkToFit="false"/>
      <protection locked="true" hidden="false"/>
    </xf>
    <xf numFmtId="164" fontId="19" fillId="0" borderId="0" xfId="0" applyFont="true" applyBorder="true" applyAlignment="true" applyProtection="false">
      <alignment horizontal="general" vertical="center" textRotation="0" wrapText="false" indent="0" shrinkToFit="false"/>
      <protection locked="true" hidden="false"/>
    </xf>
    <xf numFmtId="164" fontId="24" fillId="4" borderId="4" xfId="0" applyFont="true" applyBorder="true" applyAlignment="true" applyProtection="false">
      <alignment horizontal="center" vertical="center" textRotation="0" wrapText="false" indent="0" shrinkToFit="false"/>
      <protection locked="true" hidden="false"/>
    </xf>
    <xf numFmtId="165" fontId="25" fillId="4" borderId="5" xfId="0" applyFont="true" applyBorder="true" applyAlignment="true" applyProtection="false">
      <alignment horizontal="center" vertical="center" textRotation="0" wrapText="false" indent="0" shrinkToFit="false"/>
      <protection locked="true" hidden="false"/>
    </xf>
    <xf numFmtId="170" fontId="25" fillId="4" borderId="5" xfId="0" applyFont="true" applyBorder="true" applyAlignment="true" applyProtection="false">
      <alignment horizontal="center" vertical="center" textRotation="0" wrapText="false" indent="0" shrinkToFit="false"/>
      <protection locked="true" hidden="false"/>
    </xf>
    <xf numFmtId="164" fontId="26" fillId="4" borderId="6" xfId="0" applyFont="true" applyBorder="true" applyAlignment="true" applyProtection="false">
      <alignment horizontal="center" vertical="center" textRotation="0" wrapText="false" indent="0" shrinkToFit="false"/>
      <protection locked="true" hidden="false"/>
    </xf>
    <xf numFmtId="164" fontId="19" fillId="4" borderId="4" xfId="0" applyFont="true" applyBorder="true" applyAlignment="true" applyProtection="false">
      <alignment horizontal="general" vertical="center" textRotation="0" wrapText="false" indent="1" shrinkToFit="false"/>
      <protection locked="true" hidden="false"/>
    </xf>
    <xf numFmtId="164" fontId="27" fillId="4" borderId="5" xfId="0" applyFont="true" applyBorder="true" applyAlignment="true" applyProtection="false">
      <alignment horizontal="general" vertical="center" textRotation="0" wrapText="true" indent="1" shrinkToFit="false"/>
      <protection locked="true" hidden="false"/>
    </xf>
    <xf numFmtId="164" fontId="28" fillId="4" borderId="5" xfId="0" applyFont="true" applyBorder="true" applyAlignment="true" applyProtection="false">
      <alignment horizontal="general" vertical="top" textRotation="0" wrapText="true" indent="1" shrinkToFit="false"/>
      <protection locked="true" hidden="false"/>
    </xf>
    <xf numFmtId="164" fontId="0" fillId="4" borderId="7" xfId="0" applyFont="false" applyBorder="true" applyAlignment="false" applyProtection="false">
      <alignment horizontal="general" vertical="bottom" textRotation="0" wrapText="false" indent="0" shrinkToFit="false"/>
      <protection locked="true" hidden="false"/>
    </xf>
    <xf numFmtId="164" fontId="0" fillId="4" borderId="3" xfId="0" applyFont="false" applyBorder="true" applyAlignment="false" applyProtection="false">
      <alignment horizontal="general" vertical="bottom" textRotation="0" wrapText="false" indent="0" shrinkToFit="false"/>
      <protection locked="true" hidden="false"/>
    </xf>
    <xf numFmtId="164" fontId="0" fillId="4" borderId="8" xfId="0" applyFont="false" applyBorder="true" applyAlignment="false" applyProtection="false">
      <alignment horizontal="general" vertical="bottom" textRotation="0" wrapText="false" indent="0" shrinkToFit="false"/>
      <protection locked="true" hidden="false"/>
    </xf>
    <xf numFmtId="164" fontId="29" fillId="0" borderId="0"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1E7A45"/>
        <sz val="10"/>
      </font>
      <fill>
        <patternFill>
          <bgColor rgb="FFE4F2E9"/>
        </patternFill>
      </fill>
    </dxf>
    <dxf>
      <font>
        <name val="Arial"/>
        <charset val="1"/>
        <family val="0"/>
        <b val="1"/>
        <color rgb="FF9A5B00"/>
        <sz val="10"/>
      </font>
      <fill>
        <patternFill>
          <bgColor rgb="FFFDF1DF"/>
        </patternFill>
      </fill>
    </dxf>
  </dxfs>
  <colors>
    <indexedColors>
      <rgbColor rgb="FF000000"/>
      <rgbColor rgb="FFFFFFFF"/>
      <rgbColor rgb="FFFF0000"/>
      <rgbColor rgb="FF00FF00"/>
      <rgbColor rgb="FF0000CC"/>
      <rgbColor rgb="FFFFFF00"/>
      <rgbColor rgb="FFFF00FF"/>
      <rgbColor rgb="FF00FFFF"/>
      <rgbColor rgb="FF800000"/>
      <rgbColor rgb="FF008000"/>
      <rgbColor rgb="FF000080"/>
      <rgbColor rgb="FF808000"/>
      <rgbColor rgb="FF800080"/>
      <rgbColor rgb="FF23727C"/>
      <rgbColor rgb="FFD9D9D9"/>
      <rgbColor rgb="FF878787"/>
      <rgbColor rgb="FF9999FF"/>
      <rgbColor rgb="FF993366"/>
      <rgbColor rgb="FFFDF1DF"/>
      <rgbColor rgb="FFE4F2E9"/>
      <rgbColor rgb="FF660066"/>
      <rgbColor rgb="FFFF8080"/>
      <rgbColor rgb="FF0066CC"/>
      <rgbColor rgb="FFD6DCE1"/>
      <rgbColor rgb="FF000080"/>
      <rgbColor rgb="FFFF00FF"/>
      <rgbColor rgb="FFFFFF00"/>
      <rgbColor rgb="FF00FFFF"/>
      <rgbColor rgb="FF800080"/>
      <rgbColor rgb="FF800000"/>
      <rgbColor rgb="FF1E7A45"/>
      <rgbColor rgb="FF0000FF"/>
      <rgbColor rgb="FF00CCFF"/>
      <rgbColor rgb="FFEAF1F4"/>
      <rgbColor rgb="FFF4F6F8"/>
      <rgbColor rgb="FFFFFF99"/>
      <rgbColor rgb="FF99CCFF"/>
      <rgbColor rgb="FFFF99CC"/>
      <rgbColor rgb="FFCC99FF"/>
      <rgbColor rgb="FFFFCC99"/>
      <rgbColor rgb="FF3366FF"/>
      <rgbColor rgb="FF33CCCC"/>
      <rgbColor rgb="FF99CC00"/>
      <rgbColor rgb="FFFFCC00"/>
      <rgbColor rgb="FFFF9900"/>
      <rgbColor rgb="FFFF6600"/>
      <rgbColor rgb="FF5A6B76"/>
      <rgbColor rgb="FF969696"/>
      <rgbColor rgb="FF083152"/>
      <rgbColor rgb="FF339966"/>
      <rgbColor rgb="FF003300"/>
      <rgbColor rgb="FF333300"/>
      <rgbColor rgb="FF9A5B00"/>
      <rgbColor rgb="FF993366"/>
      <rgbColor rgb="FF333399"/>
      <rgbColor rgb="FF1A2A3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050" spc="-1" strike="noStrike">
                <a:solidFill>
                  <a:srgbClr val="083152"/>
                </a:solidFill>
                <a:latin typeface="Arial"/>
              </a:defRPr>
            </a:pPr>
            <a:r>
              <a:rPr b="1" sz="1050" spc="-1" strike="noStrike">
                <a:solidFill>
                  <a:srgbClr val="083152"/>
                </a:solidFill>
                <a:latin typeface="Arial"/>
              </a:rPr>
              <a:t>Monthly Revenue Trend</a:t>
            </a:r>
          </a:p>
        </c:rich>
      </c:tx>
      <c:overlay val="0"/>
      <c:spPr>
        <a:noFill/>
        <a:ln w="0">
          <a:noFill/>
        </a:ln>
      </c:spPr>
    </c:title>
    <c:autoTitleDeleted val="0"/>
    <c:plotArea>
      <c:barChart>
        <c:barDir val="col"/>
        <c:grouping val="clustered"/>
        <c:varyColors val="0"/>
        <c:ser>
          <c:idx val="0"/>
          <c:order val="0"/>
          <c:spPr>
            <a:solidFill>
              <a:srgbClr val="08315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'KPI SCORECARD'!$D$7:$O$7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'KPI SCORECARD'!$D$9:$O$9</c:f>
              <c:numCache>
                <c:formatCode>\$#,##0;"($"#,##0\);\-</c:formatCode>
                <c:ptCount val="12"/>
                <c:pt idx="0">
                  <c:v>162000</c:v>
                </c:pt>
                <c:pt idx="1">
                  <c:v>168000</c:v>
                </c:pt>
                <c:pt idx="2">
                  <c:v>181000</c:v>
                </c:pt>
                <c:pt idx="3">
                  <c:v>176000</c:v>
                </c:pt>
                <c:pt idx="4">
                  <c:v>185000</c:v>
                </c:pt>
                <c:pt idx="5">
                  <c:v>179000</c:v>
                </c:pt>
                <c:pt idx="6">
                  <c:v>158000</c:v>
                </c:pt>
                <c:pt idx="7">
                  <c:v>166000</c:v>
                </c:pt>
                <c:pt idx="8">
                  <c:v>192000</c:v>
                </c:pt>
                <c:pt idx="9">
                  <c:v>198000</c:v>
                </c:pt>
                <c:pt idx="10">
                  <c:v>186000</c:v>
                </c:pt>
                <c:pt idx="11">
                  <c:v>205000</c:v>
                </c:pt>
              </c:numCache>
            </c:numRef>
          </c:val>
        </c:ser>
        <c:gapWidth val="45"/>
        <c:overlap val="0"/>
        <c:axId val="17551997"/>
        <c:axId val="3214710"/>
      </c:barChart>
      <c:catAx>
        <c:axId val="1755199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800" spc="-1" strike="noStrike">
                <a:solidFill>
                  <a:srgbClr val="5a6b76"/>
                </a:solidFill>
                <a:latin typeface="Arial"/>
              </a:defRPr>
            </a:pPr>
          </a:p>
        </c:txPr>
        <c:crossAx val="3214710"/>
        <c:crosses val="autoZero"/>
        <c:auto val="1"/>
        <c:lblAlgn val="ctr"/>
        <c:lblOffset val="100"/>
        <c:noMultiLvlLbl val="0"/>
      </c:catAx>
      <c:valAx>
        <c:axId val="3214710"/>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800" spc="-1" strike="noStrike">
                <a:solidFill>
                  <a:srgbClr val="5a6b76"/>
                </a:solidFill>
                <a:latin typeface="Arial"/>
              </a:defRPr>
            </a:pPr>
          </a:p>
        </c:txPr>
        <c:crossAx val="17551997"/>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050" spc="-1" strike="noStrike">
                <a:solidFill>
                  <a:srgbClr val="083152"/>
                </a:solidFill>
                <a:latin typeface="Arial"/>
              </a:defRPr>
            </a:pPr>
            <a:r>
              <a:rPr b="1" sz="1050" spc="-1" strike="noStrike">
                <a:solidFill>
                  <a:srgbClr val="083152"/>
                </a:solidFill>
                <a:latin typeface="Arial"/>
              </a:rPr>
              <a:t>Monthly Operating Profit Trend</a:t>
            </a:r>
          </a:p>
        </c:rich>
      </c:tx>
      <c:overlay val="0"/>
      <c:spPr>
        <a:noFill/>
        <a:ln w="0">
          <a:noFill/>
        </a:ln>
      </c:spPr>
    </c:title>
    <c:autoTitleDeleted val="0"/>
    <c:plotArea>
      <c:barChart>
        <c:barDir val="col"/>
        <c:grouping val="clustered"/>
        <c:varyColors val="0"/>
        <c:ser>
          <c:idx val="0"/>
          <c:order val="0"/>
          <c:spPr>
            <a:solidFill>
              <a:srgbClr val="23727c"/>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'KPI SCORECARD'!$D$7:$O$7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'KPI SCORECARD'!$D$26:$O$26</c:f>
              <c:numCache>
                <c:formatCode>\$#,##0;"($"#,##0\);\-</c:formatCode>
                <c:ptCount val="12"/>
                <c:pt idx="0">
                  <c:v>31250</c:v>
                </c:pt>
                <c:pt idx="1">
                  <c:v>34300</c:v>
                </c:pt>
                <c:pt idx="2">
                  <c:v>41500</c:v>
                </c:pt>
                <c:pt idx="3">
                  <c:v>36750</c:v>
                </c:pt>
                <c:pt idx="4">
                  <c:v>35900</c:v>
                </c:pt>
                <c:pt idx="5">
                  <c:v>36150</c:v>
                </c:pt>
                <c:pt idx="6">
                  <c:v>25350</c:v>
                </c:pt>
                <c:pt idx="7">
                  <c:v>27400</c:v>
                </c:pt>
                <c:pt idx="8">
                  <c:v>39700</c:v>
                </c:pt>
                <c:pt idx="9">
                  <c:v>37650</c:v>
                </c:pt>
                <c:pt idx="10">
                  <c:v>33550</c:v>
                </c:pt>
                <c:pt idx="11">
                  <c:v>43550</c:v>
                </c:pt>
              </c:numCache>
            </c:numRef>
          </c:val>
        </c:ser>
        <c:gapWidth val="45"/>
        <c:overlap val="0"/>
        <c:axId val="12952395"/>
        <c:axId val="81695844"/>
      </c:barChart>
      <c:catAx>
        <c:axId val="1295239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800" spc="-1" strike="noStrike">
                <a:solidFill>
                  <a:srgbClr val="5a6b76"/>
                </a:solidFill>
                <a:latin typeface="Arial"/>
              </a:defRPr>
            </a:pPr>
          </a:p>
        </c:txPr>
        <c:crossAx val="81695844"/>
        <c:crosses val="autoZero"/>
        <c:auto val="1"/>
        <c:lblAlgn val="ctr"/>
        <c:lblOffset val="100"/>
        <c:noMultiLvlLbl val="0"/>
      </c:catAx>
      <c:valAx>
        <c:axId val="8169584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800" spc="-1" strike="noStrike">
                <a:solidFill>
                  <a:srgbClr val="5a6b76"/>
                </a:solidFill>
                <a:latin typeface="Arial"/>
              </a:defRPr>
            </a:pPr>
          </a:p>
        </c:txPr>
        <c:crossAx val="12952395"/>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050" spc="-1" strike="noStrike">
                <a:solidFill>
                  <a:srgbClr val="083152"/>
                </a:solidFill>
                <a:latin typeface="Arial"/>
              </a:defRPr>
            </a:pPr>
            <a:r>
              <a:rPr b="1" sz="1050" spc="-1" strike="noStrike">
                <a:solidFill>
                  <a:srgbClr val="083152"/>
                </a:solidFill>
                <a:latin typeface="Arial"/>
              </a:rPr>
              <a:t>Operating Margin Trend</a:t>
            </a:r>
          </a:p>
        </c:rich>
      </c:tx>
      <c:overlay val="0"/>
      <c:spPr>
        <a:noFill/>
        <a:ln w="0">
          <a:noFill/>
        </a:ln>
      </c:spPr>
    </c:title>
    <c:autoTitleDeleted val="0"/>
    <c:plotArea>
      <c:lineChart>
        <c:grouping val="standard"/>
        <c:varyColors val="0"/>
        <c:ser>
          <c:idx val="0"/>
          <c:order val="0"/>
          <c:spPr>
            <a:solidFill>
              <a:srgbClr val="23727c"/>
            </a:solidFill>
            <a:ln w="24840">
              <a:solidFill>
                <a:srgbClr val="23727c"/>
              </a:solidFill>
              <a:round/>
            </a:ln>
          </c:spPr>
          <c:marker>
            <c:symbol val="circle"/>
            <c:size val="5"/>
            <c:spPr>
              <a:solidFill>
                <a:srgbClr val="23727c"/>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'KPI SCORECARD'!$D$7:$O$7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'KPI SCORECARD'!$D$27:$O$27</c:f>
              <c:numCache>
                <c:formatCode>0.0%;\(0.0%\);\-</c:formatCode>
                <c:ptCount val="12"/>
                <c:pt idx="0">
                  <c:v>0.192901234567901</c:v>
                </c:pt>
                <c:pt idx="1">
                  <c:v>0.204166666666667</c:v>
                </c:pt>
                <c:pt idx="2">
                  <c:v>0.229281767955801</c:v>
                </c:pt>
                <c:pt idx="3">
                  <c:v>0.208806818181818</c:v>
                </c:pt>
                <c:pt idx="4">
                  <c:v>0.194054054054054</c:v>
                </c:pt>
                <c:pt idx="5">
                  <c:v>0.20195530726257</c:v>
                </c:pt>
                <c:pt idx="6">
                  <c:v>0.160443037974684</c:v>
                </c:pt>
                <c:pt idx="7">
                  <c:v>0.165060240963855</c:v>
                </c:pt>
                <c:pt idx="8">
                  <c:v>0.206770833333333</c:v>
                </c:pt>
                <c:pt idx="9">
                  <c:v>0.190151515151515</c:v>
                </c:pt>
                <c:pt idx="10">
                  <c:v>0.180376344086022</c:v>
                </c:pt>
                <c:pt idx="11">
                  <c:v>0.212439024390244</c:v>
                </c:pt>
              </c:numCache>
            </c:numRef>
          </c:val>
          <c:smooth val="0"/>
        </c:ser>
        <c:hiLowLines>
          <c:spPr>
            <a:ln w="0">
              <a:noFill/>
            </a:ln>
          </c:spPr>
        </c:hiLowLines>
        <c:marker val="1"/>
        <c:axId val="18279219"/>
        <c:axId val="73079055"/>
      </c:lineChart>
      <c:catAx>
        <c:axId val="1827921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800" spc="-1" strike="noStrike">
                <a:solidFill>
                  <a:srgbClr val="5a6b76"/>
                </a:solidFill>
                <a:latin typeface="Arial"/>
              </a:defRPr>
            </a:pPr>
          </a:p>
        </c:txPr>
        <c:crossAx val="73079055"/>
        <c:crosses val="autoZero"/>
        <c:auto val="1"/>
        <c:lblAlgn val="ctr"/>
        <c:lblOffset val="100"/>
        <c:noMultiLvlLbl val="0"/>
      </c:catAx>
      <c:valAx>
        <c:axId val="73079055"/>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800" spc="-1" strike="noStrike">
                <a:solidFill>
                  <a:srgbClr val="5a6b76"/>
                </a:solidFill>
                <a:latin typeface="Arial"/>
              </a:defRPr>
            </a:pPr>
          </a:p>
        </c:txPr>
        <c:crossAx val="1827921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050" spc="-1" strike="noStrike">
                <a:solidFill>
                  <a:srgbClr val="083152"/>
                </a:solidFill>
                <a:latin typeface="Arial"/>
              </a:defRPr>
            </a:pPr>
            <a:r>
              <a:rPr b="1" sz="1050" spc="-1" strike="noStrike">
                <a:solidFill>
                  <a:srgbClr val="083152"/>
                </a:solidFill>
                <a:latin typeface="Arial"/>
              </a:rPr>
              <a:t>Payroll % of Revenue Trend</a:t>
            </a:r>
          </a:p>
        </c:rich>
      </c:tx>
      <c:overlay val="0"/>
      <c:spPr>
        <a:noFill/>
        <a:ln w="0">
          <a:noFill/>
        </a:ln>
      </c:spPr>
    </c:title>
    <c:autoTitleDeleted val="0"/>
    <c:plotArea>
      <c:lineChart>
        <c:grouping val="standard"/>
        <c:varyColors val="0"/>
        <c:ser>
          <c:idx val="0"/>
          <c:order val="0"/>
          <c:spPr>
            <a:solidFill>
              <a:srgbClr val="083152"/>
            </a:solidFill>
            <a:ln w="24840">
              <a:solidFill>
                <a:srgbClr val="083152"/>
              </a:solidFill>
              <a:round/>
            </a:ln>
          </c:spPr>
          <c:marker>
            <c:symbol val="circle"/>
            <c:size val="5"/>
            <c:spPr>
              <a:solidFill>
                <a:srgbClr val="083152"/>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'KPI SCORECARD'!$D$7:$O$7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'KPI SCORECARD'!$D$17:$O$17</c:f>
              <c:numCache>
                <c:formatCode>0.0%;\(0.0%\);\-</c:formatCode>
                <c:ptCount val="12"/>
                <c:pt idx="0">
                  <c:v>0.566666666666667</c:v>
                </c:pt>
                <c:pt idx="1">
                  <c:v>0.557738095238095</c:v>
                </c:pt>
                <c:pt idx="2">
                  <c:v>0.540883977900553</c:v>
                </c:pt>
                <c:pt idx="3">
                  <c:v>0.547443181818182</c:v>
                </c:pt>
                <c:pt idx="4">
                  <c:v>0.562162162162162</c:v>
                </c:pt>
                <c:pt idx="5">
                  <c:v>0.570391061452514</c:v>
                </c:pt>
                <c:pt idx="6">
                  <c:v>0.604746835443038</c:v>
                </c:pt>
                <c:pt idx="7">
                  <c:v>0.591867469879518</c:v>
                </c:pt>
                <c:pt idx="8">
                  <c:v>0.56015625</c:v>
                </c:pt>
                <c:pt idx="9">
                  <c:v>0.576262626262626</c:v>
                </c:pt>
                <c:pt idx="10">
                  <c:v>0.59247311827957</c:v>
                </c:pt>
                <c:pt idx="11">
                  <c:v>0.567560975609756</c:v>
                </c:pt>
              </c:numCache>
            </c:numRef>
          </c:val>
          <c:smooth val="0"/>
        </c:ser>
        <c:hiLowLines>
          <c:spPr>
            <a:ln w="0">
              <a:noFill/>
            </a:ln>
          </c:spPr>
        </c:hiLowLines>
        <c:marker val="1"/>
        <c:axId val="78094177"/>
        <c:axId val="80544808"/>
      </c:lineChart>
      <c:catAx>
        <c:axId val="7809417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800" spc="-1" strike="noStrike">
                <a:solidFill>
                  <a:srgbClr val="5a6b76"/>
                </a:solidFill>
                <a:latin typeface="Arial"/>
              </a:defRPr>
            </a:pPr>
          </a:p>
        </c:txPr>
        <c:crossAx val="80544808"/>
        <c:crosses val="autoZero"/>
        <c:auto val="1"/>
        <c:lblAlgn val="ctr"/>
        <c:lblOffset val="100"/>
        <c:noMultiLvlLbl val="0"/>
      </c:catAx>
      <c:valAx>
        <c:axId val="80544808"/>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800" spc="-1" strike="noStrike">
                <a:solidFill>
                  <a:srgbClr val="5a6b76"/>
                </a:solidFill>
                <a:latin typeface="Arial"/>
              </a:defRPr>
            </a:pPr>
          </a:p>
        </c:txPr>
        <c:crossAx val="78094177"/>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050" spc="-1" strike="noStrike">
                <a:solidFill>
                  <a:srgbClr val="083152"/>
                </a:solidFill>
                <a:latin typeface="Arial"/>
              </a:defRPr>
            </a:pPr>
            <a:r>
              <a:rPr b="1" sz="1050" spc="-1" strike="noStrike">
                <a:solidFill>
                  <a:srgbClr val="083152"/>
                </a:solidFill>
                <a:latin typeface="Arial"/>
              </a:rPr>
              <a:t>Cash Balance Trend</a:t>
            </a:r>
          </a:p>
        </c:rich>
      </c:tx>
      <c:overlay val="0"/>
      <c:spPr>
        <a:noFill/>
        <a:ln w="0">
          <a:noFill/>
        </a:ln>
      </c:spPr>
    </c:title>
    <c:autoTitleDeleted val="0"/>
    <c:plotArea>
      <c:lineChart>
        <c:grouping val="standard"/>
        <c:varyColors val="0"/>
        <c:ser>
          <c:idx val="0"/>
          <c:order val="0"/>
          <c:spPr>
            <a:solidFill>
              <a:srgbClr val="23727c"/>
            </a:solidFill>
            <a:ln w="24840">
              <a:solidFill>
                <a:srgbClr val="23727c"/>
              </a:solidFill>
              <a:round/>
            </a:ln>
          </c:spPr>
          <c:marker>
            <c:symbol val="circle"/>
            <c:size val="5"/>
            <c:spPr>
              <a:solidFill>
                <a:srgbClr val="23727c"/>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'KPI SCORECARD'!$D$7:$O$7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'KPI SCORECARD'!$D$32:$O$32</c:f>
              <c:numCache>
                <c:formatCode>\$#,##0;"($"#,##0\);\-</c:formatCode>
                <c:ptCount val="12"/>
                <c:pt idx="0">
                  <c:v>86000</c:v>
                </c:pt>
                <c:pt idx="1">
                  <c:v>92000</c:v>
                </c:pt>
                <c:pt idx="2">
                  <c:v>101000</c:v>
                </c:pt>
                <c:pt idx="3">
                  <c:v>108000</c:v>
                </c:pt>
                <c:pt idx="4">
                  <c:v>117000</c:v>
                </c:pt>
                <c:pt idx="5">
                  <c:v>124000</c:v>
                </c:pt>
                <c:pt idx="6">
                  <c:v>119000</c:v>
                </c:pt>
                <c:pt idx="7">
                  <c:v>126000</c:v>
                </c:pt>
                <c:pt idx="8">
                  <c:v>133000</c:v>
                </c:pt>
                <c:pt idx="9">
                  <c:v>146000</c:v>
                </c:pt>
                <c:pt idx="10">
                  <c:v>154000</c:v>
                </c:pt>
                <c:pt idx="11">
                  <c:v>171000</c:v>
                </c:pt>
              </c:numCache>
            </c:numRef>
          </c:val>
          <c:smooth val="0"/>
        </c:ser>
        <c:hiLowLines>
          <c:spPr>
            <a:ln w="0">
              <a:noFill/>
            </a:ln>
          </c:spPr>
        </c:hiLowLines>
        <c:marker val="1"/>
        <c:axId val="12831870"/>
        <c:axId val="4073278"/>
      </c:lineChart>
      <c:catAx>
        <c:axId val="1283187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800" spc="-1" strike="noStrike">
                <a:solidFill>
                  <a:srgbClr val="5a6b76"/>
                </a:solidFill>
                <a:latin typeface="Arial"/>
              </a:defRPr>
            </a:pPr>
          </a:p>
        </c:txPr>
        <c:crossAx val="4073278"/>
        <c:crosses val="autoZero"/>
        <c:auto val="1"/>
        <c:lblAlgn val="ctr"/>
        <c:lblOffset val="100"/>
        <c:noMultiLvlLbl val="0"/>
      </c:catAx>
      <c:valAx>
        <c:axId val="4073278"/>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800" spc="-1" strike="noStrike">
                <a:solidFill>
                  <a:srgbClr val="5a6b76"/>
                </a:solidFill>
                <a:latin typeface="Arial"/>
              </a:defRPr>
            </a:pPr>
          </a:p>
        </c:txPr>
        <c:crossAx val="1283187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9</xdr:row>
      <xdr:rowOff>0</xdr:rowOff>
    </xdr:from>
    <xdr:to>
      <xdr:col>6</xdr:col>
      <xdr:colOff>742680</xdr:colOff>
      <xdr:row>21</xdr:row>
      <xdr:rowOff>161640</xdr:rowOff>
    </xdr:to>
    <xdr:graphicFrame>
      <xdr:nvGraphicFramePr>
        <xdr:cNvPr id="0" name="Chart 1"/>
        <xdr:cNvGraphicFramePr/>
      </xdr:nvGraphicFramePr>
      <xdr:xfrm>
        <a:off x="154800" y="2028960"/>
        <a:ext cx="5111640" cy="2447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9</xdr:row>
      <xdr:rowOff>0</xdr:rowOff>
    </xdr:from>
    <xdr:to>
      <xdr:col>12</xdr:col>
      <xdr:colOff>742680</xdr:colOff>
      <xdr:row>21</xdr:row>
      <xdr:rowOff>161640</xdr:rowOff>
    </xdr:to>
    <xdr:graphicFrame>
      <xdr:nvGraphicFramePr>
        <xdr:cNvPr id="1" name="Chart 2"/>
        <xdr:cNvGraphicFramePr/>
      </xdr:nvGraphicFramePr>
      <xdr:xfrm>
        <a:off x="5397480" y="2028960"/>
        <a:ext cx="5111640" cy="2447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23</xdr:row>
      <xdr:rowOff>0</xdr:rowOff>
    </xdr:from>
    <xdr:to>
      <xdr:col>6</xdr:col>
      <xdr:colOff>742680</xdr:colOff>
      <xdr:row>35</xdr:row>
      <xdr:rowOff>161640</xdr:rowOff>
    </xdr:to>
    <xdr:graphicFrame>
      <xdr:nvGraphicFramePr>
        <xdr:cNvPr id="2" name="Chart 3"/>
        <xdr:cNvGraphicFramePr/>
      </xdr:nvGraphicFramePr>
      <xdr:xfrm>
        <a:off x="154800" y="4695840"/>
        <a:ext cx="5111640" cy="2447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0</xdr:colOff>
      <xdr:row>23</xdr:row>
      <xdr:rowOff>0</xdr:rowOff>
    </xdr:from>
    <xdr:to>
      <xdr:col>12</xdr:col>
      <xdr:colOff>742680</xdr:colOff>
      <xdr:row>35</xdr:row>
      <xdr:rowOff>161640</xdr:rowOff>
    </xdr:to>
    <xdr:graphicFrame>
      <xdr:nvGraphicFramePr>
        <xdr:cNvPr id="3" name="Chart 4"/>
        <xdr:cNvGraphicFramePr/>
      </xdr:nvGraphicFramePr>
      <xdr:xfrm>
        <a:off x="5397480" y="4695840"/>
        <a:ext cx="5111640" cy="2447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0</xdr:colOff>
      <xdr:row>37</xdr:row>
      <xdr:rowOff>0</xdr:rowOff>
    </xdr:from>
    <xdr:to>
      <xdr:col>6</xdr:col>
      <xdr:colOff>742680</xdr:colOff>
      <xdr:row>49</xdr:row>
      <xdr:rowOff>75960</xdr:rowOff>
    </xdr:to>
    <xdr:graphicFrame>
      <xdr:nvGraphicFramePr>
        <xdr:cNvPr id="4" name="Chart 5"/>
        <xdr:cNvGraphicFramePr/>
      </xdr:nvGraphicFramePr>
      <xdr:xfrm>
        <a:off x="154800" y="7362720"/>
        <a:ext cx="5111640" cy="244764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88"/>
    <col collapsed="false" customWidth="true" hidden="false" outlineLevel="0" max="3" min="3" style="0" width="2.5"/>
  </cols>
  <sheetData>
    <row r="1" customFormat="false" ht="33.75" hidden="false" customHeight="true" outlineLevel="0" collapsed="false">
      <c r="A1" s="1" t="s">
        <v>0</v>
      </c>
      <c r="B1" s="1"/>
      <c r="C1" s="1"/>
    </row>
    <row r="2" customFormat="false" ht="24" hidden="false" customHeight="true" outlineLevel="0" collapsed="false">
      <c r="A2" s="2" t="s">
        <v>1</v>
      </c>
      <c r="B2" s="2"/>
      <c r="C2" s="2"/>
    </row>
    <row r="4" customFormat="false" ht="25.5" hidden="false" customHeight="true" outlineLevel="0" collapsed="false">
      <c r="B4" s="3" t="s">
        <v>2</v>
      </c>
    </row>
    <row r="6" customFormat="false" ht="21.75" hidden="false" customHeight="true" outlineLevel="0" collapsed="false">
      <c r="B6" s="4" t="s">
        <v>3</v>
      </c>
    </row>
    <row r="7" customFormat="false" ht="61.5" hidden="false" customHeight="true" outlineLevel="0" collapsed="false">
      <c r="B7" s="5" t="s">
        <v>4</v>
      </c>
    </row>
    <row r="9" customFormat="false" ht="21.75" hidden="false" customHeight="true" outlineLevel="0" collapsed="false">
      <c r="B9" s="4" t="s">
        <v>5</v>
      </c>
    </row>
    <row r="10" customFormat="false" ht="18" hidden="false" customHeight="true" outlineLevel="0" collapsed="false">
      <c r="B10" s="6" t="s">
        <v>6</v>
      </c>
    </row>
    <row r="11" customFormat="false" ht="18" hidden="false" customHeight="true" outlineLevel="0" collapsed="false">
      <c r="B11" s="6" t="s">
        <v>7</v>
      </c>
    </row>
    <row r="12" customFormat="false" ht="18" hidden="false" customHeight="true" outlineLevel="0" collapsed="false">
      <c r="B12" s="6" t="s">
        <v>8</v>
      </c>
    </row>
    <row r="13" customFormat="false" ht="18" hidden="false" customHeight="true" outlineLevel="0" collapsed="false">
      <c r="B13" s="6" t="s">
        <v>9</v>
      </c>
    </row>
    <row r="15" customFormat="false" ht="61.5" hidden="false" customHeight="true" outlineLevel="0" collapsed="false">
      <c r="A15" s="7"/>
      <c r="B15" s="8" t="s">
        <v>10</v>
      </c>
      <c r="C15" s="7"/>
    </row>
    <row r="17" customFormat="false" ht="21.75" hidden="false" customHeight="true" outlineLevel="0" collapsed="false">
      <c r="B17" s="4" t="s">
        <v>11</v>
      </c>
    </row>
    <row r="18" customFormat="false" ht="18" hidden="false" customHeight="true" outlineLevel="0" collapsed="false">
      <c r="B18" s="6" t="s">
        <v>12</v>
      </c>
    </row>
    <row r="19" customFormat="false" ht="18" hidden="false" customHeight="true" outlineLevel="0" collapsed="false">
      <c r="B19" s="6" t="s">
        <v>13</v>
      </c>
    </row>
    <row r="20" customFormat="false" ht="18" hidden="false" customHeight="true" outlineLevel="0" collapsed="false">
      <c r="B20" s="6" t="s">
        <v>14</v>
      </c>
    </row>
    <row r="21" customFormat="false" ht="18" hidden="false" customHeight="true" outlineLevel="0" collapsed="false">
      <c r="B21" s="6" t="s">
        <v>15</v>
      </c>
    </row>
    <row r="22" customFormat="false" ht="18" hidden="false" customHeight="true" outlineLevel="0" collapsed="false">
      <c r="B22" s="6" t="s">
        <v>16</v>
      </c>
    </row>
    <row r="23" customFormat="false" ht="18" hidden="false" customHeight="true" outlineLevel="0" collapsed="false">
      <c r="B23" s="6" t="s">
        <v>17</v>
      </c>
    </row>
    <row r="24" customFormat="false" ht="18" hidden="false" customHeight="true" outlineLevel="0" collapsed="false">
      <c r="B24" s="6" t="s">
        <v>18</v>
      </c>
    </row>
    <row r="26" customFormat="false" ht="21.75" hidden="false" customHeight="true" outlineLevel="0" collapsed="false">
      <c r="B26" s="4" t="s">
        <v>19</v>
      </c>
    </row>
    <row r="27" customFormat="false" ht="33" hidden="false" customHeight="true" outlineLevel="0" collapsed="false">
      <c r="B27" s="6" t="s">
        <v>20</v>
      </c>
    </row>
    <row r="28" customFormat="false" ht="33" hidden="false" customHeight="true" outlineLevel="0" collapsed="false">
      <c r="B28" s="6" t="s">
        <v>21</v>
      </c>
    </row>
    <row r="29" customFormat="false" ht="33" hidden="false" customHeight="true" outlineLevel="0" collapsed="false">
      <c r="B29" s="6" t="s">
        <v>22</v>
      </c>
    </row>
    <row r="31" customFormat="false" ht="21.75" hidden="false" customHeight="true" outlineLevel="0" collapsed="false">
      <c r="B31" s="4" t="s">
        <v>23</v>
      </c>
    </row>
    <row r="32" customFormat="false" ht="61.5" hidden="false" customHeight="true" outlineLevel="0" collapsed="false">
      <c r="B32" s="5" t="s">
        <v>24</v>
      </c>
    </row>
    <row r="34" customFormat="false" ht="17.25" hidden="false" customHeight="true" outlineLevel="0" collapsed="false">
      <c r="B34" s="9" t="s">
        <v>25</v>
      </c>
    </row>
    <row r="35" customFormat="false" ht="57.75" hidden="false" customHeight="true" outlineLevel="0" collapsed="false">
      <c r="A35" s="7"/>
      <c r="B35" s="10" t="s">
        <v>26</v>
      </c>
      <c r="C35" s="7"/>
    </row>
    <row r="37" customFormat="false" ht="15" hidden="false" customHeight="false" outlineLevel="0" collapsed="false">
      <c r="A37" s="11"/>
      <c r="B37" s="11"/>
      <c r="C37" s="11"/>
    </row>
    <row r="38" customFormat="false" ht="19.5" hidden="false" customHeight="true" outlineLevel="0" collapsed="false">
      <c r="B38" s="12" t="s">
        <v>27</v>
      </c>
    </row>
    <row r="39" customFormat="false" ht="18" hidden="false" customHeight="true" outlineLevel="0" collapsed="false">
      <c r="B39" s="13" t="s">
        <v>28</v>
      </c>
    </row>
    <row r="40" customFormat="false" ht="18" hidden="false" customHeight="true" outlineLevel="0" collapsed="false">
      <c r="B40" s="14" t="s">
        <v>29</v>
      </c>
    </row>
    <row r="41" customFormat="false" ht="18" hidden="false" customHeight="true" outlineLevel="0" collapsed="false">
      <c r="B41" s="14" t="s">
        <v>30</v>
      </c>
    </row>
  </sheetData>
  <mergeCells count="3">
    <mergeCell ref="A1:C1"/>
    <mergeCell ref="A2:C2"/>
    <mergeCell ref="A37:C37"/>
  </mergeCells>
  <printOptions headings="false" gridLines="false" gridLinesSet="true" horizontalCentered="false" verticalCentered="false"/>
  <pageMargins left="0.5" right="0.5"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13" min="2" style="0" width="12"/>
  </cols>
  <sheetData>
    <row r="1" customFormat="false" ht="31.5" hidden="false" customHeight="true" outlineLevel="0" collapsed="false">
      <c r="A1" s="1" t="s">
        <v>0</v>
      </c>
      <c r="B1" s="1"/>
      <c r="C1" s="1"/>
      <c r="D1" s="1"/>
      <c r="E1" s="1"/>
      <c r="F1" s="1"/>
      <c r="G1" s="1"/>
      <c r="H1" s="1"/>
      <c r="I1" s="1"/>
      <c r="J1" s="1"/>
      <c r="K1" s="1"/>
      <c r="L1" s="1"/>
      <c r="M1" s="1"/>
    </row>
    <row r="2" customFormat="false" ht="21.75" hidden="false" customHeight="true" outlineLevel="0" collapsed="false">
      <c r="A2" s="15" t="s">
        <v>31</v>
      </c>
      <c r="B2" s="15"/>
      <c r="C2" s="15"/>
      <c r="D2" s="15"/>
      <c r="E2" s="15"/>
      <c r="F2" s="15"/>
      <c r="G2" s="15"/>
      <c r="H2" s="15"/>
      <c r="I2" s="15"/>
      <c r="J2" s="15"/>
      <c r="K2" s="15"/>
      <c r="L2" s="15"/>
      <c r="M2" s="15"/>
    </row>
    <row r="4" customFormat="false" ht="19.5" hidden="false" customHeight="true" outlineLevel="0" collapsed="false">
      <c r="A4" s="16" t="s">
        <v>32</v>
      </c>
      <c r="B4" s="16"/>
      <c r="C4" s="16"/>
      <c r="D4" s="16"/>
      <c r="E4" s="16"/>
      <c r="F4" s="16"/>
      <c r="G4" s="16"/>
      <c r="H4" s="16"/>
      <c r="I4" s="16"/>
      <c r="J4" s="16"/>
      <c r="K4" s="16"/>
      <c r="L4" s="16"/>
      <c r="M4" s="16"/>
    </row>
    <row r="5" customFormat="false" ht="18" hidden="false" customHeight="true" outlineLevel="0" collapsed="false">
      <c r="A5" s="17" t="s">
        <v>33</v>
      </c>
      <c r="B5" s="18" t="s">
        <v>34</v>
      </c>
    </row>
    <row r="7" customFormat="false" ht="24" hidden="false" customHeight="true" outlineLevel="0" collapsed="false">
      <c r="A7" s="19" t="s">
        <v>35</v>
      </c>
      <c r="B7" s="20" t="s">
        <v>36</v>
      </c>
      <c r="C7" s="20" t="s">
        <v>37</v>
      </c>
      <c r="D7" s="20" t="s">
        <v>38</v>
      </c>
      <c r="E7" s="20" t="s">
        <v>39</v>
      </c>
      <c r="F7" s="20" t="s">
        <v>40</v>
      </c>
      <c r="G7" s="20" t="s">
        <v>41</v>
      </c>
      <c r="H7" s="20" t="s">
        <v>42</v>
      </c>
      <c r="I7" s="20" t="s">
        <v>43</v>
      </c>
      <c r="J7" s="20" t="s">
        <v>44</v>
      </c>
      <c r="K7" s="20" t="s">
        <v>45</v>
      </c>
      <c r="L7" s="20" t="s">
        <v>46</v>
      </c>
      <c r="M7" s="20" t="s">
        <v>47</v>
      </c>
    </row>
    <row r="8" customFormat="false" ht="19.5" hidden="false" customHeight="true" outlineLevel="0" collapsed="false">
      <c r="A8" s="21" t="s">
        <v>48</v>
      </c>
      <c r="B8" s="21"/>
      <c r="C8" s="21"/>
      <c r="D8" s="21"/>
      <c r="E8" s="21"/>
      <c r="F8" s="21"/>
      <c r="G8" s="21"/>
      <c r="H8" s="21"/>
      <c r="I8" s="21"/>
      <c r="J8" s="21"/>
      <c r="K8" s="21"/>
      <c r="L8" s="21"/>
      <c r="M8" s="21"/>
    </row>
    <row r="9" customFormat="false" ht="15" hidden="false" customHeight="true" outlineLevel="0" collapsed="false">
      <c r="A9" s="22" t="s">
        <v>49</v>
      </c>
      <c r="B9" s="23" t="n">
        <f aca="false">SUM(B10:B12)</f>
        <v>162000</v>
      </c>
      <c r="C9" s="23" t="n">
        <f aca="false">SUM(C10:C12)</f>
        <v>168000</v>
      </c>
      <c r="D9" s="23" t="n">
        <f aca="false">SUM(D10:D12)</f>
        <v>181000</v>
      </c>
      <c r="E9" s="23" t="n">
        <f aca="false">SUM(E10:E12)</f>
        <v>176000</v>
      </c>
      <c r="F9" s="23" t="n">
        <f aca="false">SUM(F10:F12)</f>
        <v>185000</v>
      </c>
      <c r="G9" s="23" t="n">
        <f aca="false">SUM(G10:G12)</f>
        <v>179000</v>
      </c>
      <c r="H9" s="23" t="n">
        <f aca="false">SUM(H10:H12)</f>
        <v>158000</v>
      </c>
      <c r="I9" s="23" t="n">
        <f aca="false">SUM(I10:I12)</f>
        <v>166000</v>
      </c>
      <c r="J9" s="23" t="n">
        <f aca="false">SUM(J10:J12)</f>
        <v>192000</v>
      </c>
      <c r="K9" s="23" t="n">
        <f aca="false">SUM(K10:K12)</f>
        <v>198000</v>
      </c>
      <c r="L9" s="23" t="n">
        <f aca="false">SUM(L10:L12)</f>
        <v>186000</v>
      </c>
      <c r="M9" s="23" t="n">
        <f aca="false">SUM(M10:M12)</f>
        <v>205000</v>
      </c>
    </row>
    <row r="10" customFormat="false" ht="15" hidden="false" customHeight="true" outlineLevel="0" collapsed="false">
      <c r="A10" s="24" t="s">
        <v>50</v>
      </c>
      <c r="B10" s="25" t="n">
        <v>111000</v>
      </c>
      <c r="C10" s="25" t="n">
        <v>115100</v>
      </c>
      <c r="D10" s="25" t="n">
        <v>124000</v>
      </c>
      <c r="E10" s="25" t="n">
        <v>120600</v>
      </c>
      <c r="F10" s="25" t="n">
        <v>126700</v>
      </c>
      <c r="G10" s="25" t="n">
        <v>122600</v>
      </c>
      <c r="H10" s="25" t="n">
        <v>108200</v>
      </c>
      <c r="I10" s="25" t="n">
        <v>113700</v>
      </c>
      <c r="J10" s="25" t="n">
        <v>131500</v>
      </c>
      <c r="K10" s="25" t="n">
        <v>135600</v>
      </c>
      <c r="L10" s="25" t="n">
        <v>127400</v>
      </c>
      <c r="M10" s="25" t="n">
        <v>140400</v>
      </c>
    </row>
    <row r="11" customFormat="false" ht="15" hidden="false" customHeight="true" outlineLevel="0" collapsed="false">
      <c r="A11" s="24" t="s">
        <v>51</v>
      </c>
      <c r="B11" s="25" t="n">
        <v>44600</v>
      </c>
      <c r="C11" s="25" t="n">
        <v>46200</v>
      </c>
      <c r="D11" s="25" t="n">
        <v>49800</v>
      </c>
      <c r="E11" s="25" t="n">
        <v>48400</v>
      </c>
      <c r="F11" s="25" t="n">
        <v>50900</v>
      </c>
      <c r="G11" s="25" t="n">
        <v>49200</v>
      </c>
      <c r="H11" s="25" t="n">
        <v>43400</v>
      </c>
      <c r="I11" s="25" t="n">
        <v>45700</v>
      </c>
      <c r="J11" s="25" t="n">
        <v>52800</v>
      </c>
      <c r="K11" s="25" t="n">
        <v>54500</v>
      </c>
      <c r="L11" s="25" t="n">
        <v>51200</v>
      </c>
      <c r="M11" s="25" t="n">
        <v>56400</v>
      </c>
    </row>
    <row r="12" customFormat="false" ht="15" hidden="false" customHeight="true" outlineLevel="0" collapsed="false">
      <c r="A12" s="24" t="s">
        <v>52</v>
      </c>
      <c r="B12" s="25" t="n">
        <v>6400</v>
      </c>
      <c r="C12" s="25" t="n">
        <v>6700</v>
      </c>
      <c r="D12" s="25" t="n">
        <v>7200</v>
      </c>
      <c r="E12" s="25" t="n">
        <v>7000</v>
      </c>
      <c r="F12" s="25" t="n">
        <v>7400</v>
      </c>
      <c r="G12" s="25" t="n">
        <v>7200</v>
      </c>
      <c r="H12" s="25" t="n">
        <v>6400</v>
      </c>
      <c r="I12" s="25" t="n">
        <v>6600</v>
      </c>
      <c r="J12" s="25" t="n">
        <v>7700</v>
      </c>
      <c r="K12" s="25" t="n">
        <v>7900</v>
      </c>
      <c r="L12" s="25" t="n">
        <v>7400</v>
      </c>
      <c r="M12" s="25" t="n">
        <v>8200</v>
      </c>
    </row>
    <row r="14" customFormat="false" ht="19.5" hidden="false" customHeight="true" outlineLevel="0" collapsed="false">
      <c r="A14" s="21" t="s">
        <v>53</v>
      </c>
      <c r="B14" s="21"/>
      <c r="C14" s="21"/>
      <c r="D14" s="21"/>
      <c r="E14" s="21"/>
      <c r="F14" s="21"/>
      <c r="G14" s="21"/>
      <c r="H14" s="21"/>
      <c r="I14" s="21"/>
      <c r="J14" s="21"/>
      <c r="K14" s="21"/>
      <c r="L14" s="21"/>
      <c r="M14" s="21"/>
    </row>
    <row r="15" customFormat="false" ht="15" hidden="false" customHeight="true" outlineLevel="0" collapsed="false">
      <c r="A15" s="24" t="s">
        <v>54</v>
      </c>
      <c r="B15" s="26" t="n">
        <v>2</v>
      </c>
      <c r="C15" s="26" t="n">
        <v>2</v>
      </c>
      <c r="D15" s="26" t="n">
        <v>2</v>
      </c>
      <c r="E15" s="26" t="n">
        <v>2</v>
      </c>
      <c r="F15" s="26" t="n">
        <v>2</v>
      </c>
      <c r="G15" s="26" t="n">
        <v>2</v>
      </c>
      <c r="H15" s="26" t="n">
        <v>2</v>
      </c>
      <c r="I15" s="26" t="n">
        <v>2</v>
      </c>
      <c r="J15" s="26" t="n">
        <v>2.5</v>
      </c>
      <c r="K15" s="26" t="n">
        <v>2.5</v>
      </c>
      <c r="L15" s="26" t="n">
        <v>2.5</v>
      </c>
      <c r="M15" s="26" t="n">
        <v>2.5</v>
      </c>
    </row>
    <row r="16" customFormat="false" ht="15" hidden="false" customHeight="true" outlineLevel="0" collapsed="false">
      <c r="A16" s="24" t="s">
        <v>55</v>
      </c>
      <c r="B16" s="26" t="n">
        <v>2</v>
      </c>
      <c r="C16" s="26" t="n">
        <v>2</v>
      </c>
      <c r="D16" s="26" t="n">
        <v>2</v>
      </c>
      <c r="E16" s="26" t="n">
        <v>2</v>
      </c>
      <c r="F16" s="26" t="n">
        <v>2.5</v>
      </c>
      <c r="G16" s="26" t="n">
        <v>2.5</v>
      </c>
      <c r="H16" s="26" t="n">
        <v>2.5</v>
      </c>
      <c r="I16" s="26" t="n">
        <v>2.5</v>
      </c>
      <c r="J16" s="26" t="n">
        <v>2.5</v>
      </c>
      <c r="K16" s="26" t="n">
        <v>3</v>
      </c>
      <c r="L16" s="26" t="n">
        <v>3</v>
      </c>
      <c r="M16" s="26" t="n">
        <v>3</v>
      </c>
    </row>
    <row r="17" customFormat="false" ht="15" hidden="false" customHeight="true" outlineLevel="0" collapsed="false">
      <c r="A17" s="24" t="s">
        <v>56</v>
      </c>
      <c r="B17" s="27" t="n">
        <v>645</v>
      </c>
      <c r="C17" s="27" t="n">
        <v>650</v>
      </c>
      <c r="D17" s="27" t="n">
        <v>725</v>
      </c>
      <c r="E17" s="27" t="n">
        <v>675</v>
      </c>
      <c r="F17" s="27" t="n">
        <v>750</v>
      </c>
      <c r="G17" s="27" t="n">
        <v>700</v>
      </c>
      <c r="H17" s="27" t="n">
        <v>600</v>
      </c>
      <c r="I17" s="27" t="n">
        <v>665</v>
      </c>
      <c r="J17" s="27" t="n">
        <v>775</v>
      </c>
      <c r="K17" s="27" t="n">
        <v>765</v>
      </c>
      <c r="L17" s="27" t="n">
        <v>735</v>
      </c>
      <c r="M17" s="27" t="n">
        <v>840</v>
      </c>
    </row>
    <row r="19" customFormat="false" ht="19.5" hidden="false" customHeight="true" outlineLevel="0" collapsed="false">
      <c r="A19" s="21" t="s">
        <v>57</v>
      </c>
      <c r="B19" s="21"/>
      <c r="C19" s="21"/>
      <c r="D19" s="21"/>
      <c r="E19" s="21"/>
      <c r="F19" s="21"/>
      <c r="G19" s="21"/>
      <c r="H19" s="21"/>
      <c r="I19" s="21"/>
      <c r="J19" s="21"/>
      <c r="K19" s="21"/>
      <c r="L19" s="21"/>
      <c r="M19" s="21"/>
    </row>
    <row r="20" customFormat="false" ht="15" hidden="false" customHeight="true" outlineLevel="0" collapsed="false">
      <c r="A20" s="24" t="s">
        <v>58</v>
      </c>
      <c r="B20" s="25" t="n">
        <v>10350</v>
      </c>
      <c r="C20" s="25" t="n">
        <v>10450</v>
      </c>
      <c r="D20" s="25" t="n">
        <v>12050</v>
      </c>
      <c r="E20" s="25" t="n">
        <v>11400</v>
      </c>
      <c r="F20" s="25" t="n">
        <v>12550</v>
      </c>
      <c r="G20" s="25" t="n">
        <v>11700</v>
      </c>
      <c r="H20" s="25" t="n">
        <v>9700</v>
      </c>
      <c r="I20" s="25" t="n">
        <v>10500</v>
      </c>
      <c r="J20" s="25" t="n">
        <v>13150</v>
      </c>
      <c r="K20" s="25" t="n">
        <v>13300</v>
      </c>
      <c r="L20" s="25" t="n">
        <v>12000</v>
      </c>
      <c r="M20" s="25" t="n">
        <v>14300</v>
      </c>
    </row>
    <row r="21" customFormat="false" ht="15" hidden="false" customHeight="true" outlineLevel="0" collapsed="false">
      <c r="A21" s="24" t="s">
        <v>59</v>
      </c>
      <c r="B21" s="25" t="n">
        <v>8900</v>
      </c>
      <c r="C21" s="25" t="n">
        <v>9400</v>
      </c>
      <c r="D21" s="25" t="n">
        <v>9750</v>
      </c>
      <c r="E21" s="25" t="n">
        <v>9950</v>
      </c>
      <c r="F21" s="25" t="n">
        <v>10300</v>
      </c>
      <c r="G21" s="25" t="n">
        <v>9750</v>
      </c>
      <c r="H21" s="25" t="n">
        <v>9050</v>
      </c>
      <c r="I21" s="25" t="n">
        <v>9300</v>
      </c>
      <c r="J21" s="25" t="n">
        <v>10250</v>
      </c>
      <c r="K21" s="25" t="n">
        <v>10900</v>
      </c>
      <c r="L21" s="25" t="n">
        <v>10550</v>
      </c>
      <c r="M21" s="25" t="n">
        <v>10800</v>
      </c>
    </row>
    <row r="22" customFormat="false" ht="15" hidden="false" customHeight="true" outlineLevel="0" collapsed="false">
      <c r="A22" s="22" t="s">
        <v>60</v>
      </c>
      <c r="B22" s="23" t="n">
        <f aca="false">SUM(B20:B21)</f>
        <v>19250</v>
      </c>
      <c r="C22" s="23" t="n">
        <f aca="false">SUM(C20:C21)</f>
        <v>19850</v>
      </c>
      <c r="D22" s="23" t="n">
        <f aca="false">SUM(D20:D21)</f>
        <v>21800</v>
      </c>
      <c r="E22" s="23" t="n">
        <f aca="false">SUM(E20:E21)</f>
        <v>21350</v>
      </c>
      <c r="F22" s="23" t="n">
        <f aca="false">SUM(F20:F21)</f>
        <v>22850</v>
      </c>
      <c r="G22" s="23" t="n">
        <f aca="false">SUM(G20:G21)</f>
        <v>21450</v>
      </c>
      <c r="H22" s="23" t="n">
        <f aca="false">SUM(H20:H21)</f>
        <v>18750</v>
      </c>
      <c r="I22" s="23" t="n">
        <f aca="false">SUM(I20:I21)</f>
        <v>19800</v>
      </c>
      <c r="J22" s="23" t="n">
        <f aca="false">SUM(J20:J21)</f>
        <v>23400</v>
      </c>
      <c r="K22" s="23" t="n">
        <f aca="false">SUM(K20:K21)</f>
        <v>24200</v>
      </c>
      <c r="L22" s="23" t="n">
        <f aca="false">SUM(L20:L21)</f>
        <v>22550</v>
      </c>
      <c r="M22" s="23" t="n">
        <f aca="false">SUM(M20:M21)</f>
        <v>25100</v>
      </c>
    </row>
    <row r="24" customFormat="false" ht="19.5" hidden="false" customHeight="true" outlineLevel="0" collapsed="false">
      <c r="A24" s="21" t="s">
        <v>61</v>
      </c>
      <c r="B24" s="21"/>
      <c r="C24" s="21"/>
      <c r="D24" s="21"/>
      <c r="E24" s="21"/>
      <c r="F24" s="21"/>
      <c r="G24" s="21"/>
      <c r="H24" s="21"/>
      <c r="I24" s="21"/>
      <c r="J24" s="21"/>
      <c r="K24" s="21"/>
      <c r="L24" s="21"/>
      <c r="M24" s="21"/>
    </row>
    <row r="25" customFormat="false" ht="15" hidden="false" customHeight="true" outlineLevel="0" collapsed="false">
      <c r="A25" s="24" t="s">
        <v>62</v>
      </c>
      <c r="B25" s="25" t="n">
        <v>46600</v>
      </c>
      <c r="C25" s="25" t="n">
        <v>48300</v>
      </c>
      <c r="D25" s="25" t="n">
        <v>52100</v>
      </c>
      <c r="E25" s="25" t="n">
        <v>50700</v>
      </c>
      <c r="F25" s="25" t="n">
        <v>53200</v>
      </c>
      <c r="G25" s="25" t="n">
        <v>51500</v>
      </c>
      <c r="H25" s="25" t="n">
        <v>45400</v>
      </c>
      <c r="I25" s="25" t="n">
        <v>47800</v>
      </c>
      <c r="J25" s="25" t="n">
        <v>55200</v>
      </c>
      <c r="K25" s="25" t="n">
        <v>57000</v>
      </c>
      <c r="L25" s="25" t="n">
        <v>53500</v>
      </c>
      <c r="M25" s="25" t="n">
        <v>59000</v>
      </c>
    </row>
    <row r="26" customFormat="false" ht="15" hidden="false" customHeight="true" outlineLevel="0" collapsed="false">
      <c r="A26" s="24" t="s">
        <v>63</v>
      </c>
      <c r="B26" s="25" t="n">
        <v>16400</v>
      </c>
      <c r="C26" s="25" t="n">
        <v>16400</v>
      </c>
      <c r="D26" s="25" t="n">
        <v>16400</v>
      </c>
      <c r="E26" s="25" t="n">
        <v>16400</v>
      </c>
      <c r="F26" s="25" t="n">
        <v>20500</v>
      </c>
      <c r="G26" s="25" t="n">
        <v>20500</v>
      </c>
      <c r="H26" s="25" t="n">
        <v>20500</v>
      </c>
      <c r="I26" s="25" t="n">
        <v>20500</v>
      </c>
      <c r="J26" s="25" t="n">
        <v>20500</v>
      </c>
      <c r="K26" s="25" t="n">
        <v>24600</v>
      </c>
      <c r="L26" s="25" t="n">
        <v>24600</v>
      </c>
      <c r="M26" s="25" t="n">
        <v>24600</v>
      </c>
    </row>
    <row r="27" customFormat="false" ht="15" hidden="false" customHeight="true" outlineLevel="0" collapsed="false">
      <c r="A27" s="24" t="s">
        <v>64</v>
      </c>
      <c r="B27" s="25" t="n">
        <v>11500</v>
      </c>
      <c r="C27" s="25" t="n">
        <v>11500</v>
      </c>
      <c r="D27" s="25" t="n">
        <v>11500</v>
      </c>
      <c r="E27" s="25" t="n">
        <v>11500</v>
      </c>
      <c r="F27" s="25" t="n">
        <v>11800</v>
      </c>
      <c r="G27" s="25" t="n">
        <v>11800</v>
      </c>
      <c r="H27" s="25" t="n">
        <v>11800</v>
      </c>
      <c r="I27" s="25" t="n">
        <v>11800</v>
      </c>
      <c r="J27" s="25" t="n">
        <v>12300</v>
      </c>
      <c r="K27" s="25" t="n">
        <v>12300</v>
      </c>
      <c r="L27" s="25" t="n">
        <v>12300</v>
      </c>
      <c r="M27" s="25" t="n">
        <v>12300</v>
      </c>
    </row>
    <row r="28" customFormat="false" ht="15" hidden="false" customHeight="true" outlineLevel="0" collapsed="false">
      <c r="A28" s="24" t="s">
        <v>65</v>
      </c>
      <c r="B28" s="25" t="n">
        <v>8200</v>
      </c>
      <c r="C28" s="25" t="n">
        <v>8200</v>
      </c>
      <c r="D28" s="25" t="n">
        <v>8200</v>
      </c>
      <c r="E28" s="25" t="n">
        <v>8200</v>
      </c>
      <c r="F28" s="25" t="n">
        <v>8200</v>
      </c>
      <c r="G28" s="25" t="n">
        <v>8200</v>
      </c>
      <c r="H28" s="25" t="n">
        <v>8400</v>
      </c>
      <c r="I28" s="25" t="n">
        <v>8400</v>
      </c>
      <c r="J28" s="25" t="n">
        <v>8900</v>
      </c>
      <c r="K28" s="25" t="n">
        <v>8900</v>
      </c>
      <c r="L28" s="25" t="n">
        <v>8900</v>
      </c>
      <c r="M28" s="25" t="n">
        <v>8900</v>
      </c>
    </row>
    <row r="29" customFormat="false" ht="15" hidden="false" customHeight="true" outlineLevel="0" collapsed="false">
      <c r="A29" s="24" t="s">
        <v>66</v>
      </c>
      <c r="B29" s="25" t="n">
        <v>9100</v>
      </c>
      <c r="C29" s="25" t="n">
        <v>9300</v>
      </c>
      <c r="D29" s="25" t="n">
        <v>9700</v>
      </c>
      <c r="E29" s="25" t="n">
        <v>9550</v>
      </c>
      <c r="F29" s="25" t="n">
        <v>10300</v>
      </c>
      <c r="G29" s="25" t="n">
        <v>10100</v>
      </c>
      <c r="H29" s="25" t="n">
        <v>9450</v>
      </c>
      <c r="I29" s="25" t="n">
        <v>9750</v>
      </c>
      <c r="J29" s="25" t="n">
        <v>10650</v>
      </c>
      <c r="K29" s="25" t="n">
        <v>11300</v>
      </c>
      <c r="L29" s="25" t="n">
        <v>10900</v>
      </c>
      <c r="M29" s="25" t="n">
        <v>11550</v>
      </c>
    </row>
    <row r="30" customFormat="false" ht="15" hidden="false" customHeight="true" outlineLevel="0" collapsed="false">
      <c r="A30" s="22" t="s">
        <v>67</v>
      </c>
      <c r="B30" s="23" t="n">
        <f aca="false">SUM(B25:B29)</f>
        <v>91800</v>
      </c>
      <c r="C30" s="23" t="n">
        <f aca="false">SUM(C25:C29)</f>
        <v>93700</v>
      </c>
      <c r="D30" s="23" t="n">
        <f aca="false">SUM(D25:D29)</f>
        <v>97900</v>
      </c>
      <c r="E30" s="23" t="n">
        <f aca="false">SUM(E25:E29)</f>
        <v>96350</v>
      </c>
      <c r="F30" s="23" t="n">
        <f aca="false">SUM(F25:F29)</f>
        <v>104000</v>
      </c>
      <c r="G30" s="23" t="n">
        <f aca="false">SUM(G25:G29)</f>
        <v>102100</v>
      </c>
      <c r="H30" s="23" t="n">
        <f aca="false">SUM(H25:H29)</f>
        <v>95550</v>
      </c>
      <c r="I30" s="23" t="n">
        <f aca="false">SUM(I25:I29)</f>
        <v>98250</v>
      </c>
      <c r="J30" s="23" t="n">
        <f aca="false">SUM(J25:J29)</f>
        <v>107550</v>
      </c>
      <c r="K30" s="23" t="n">
        <f aca="false">SUM(K25:K29)</f>
        <v>114100</v>
      </c>
      <c r="L30" s="23" t="n">
        <f aca="false">SUM(L25:L29)</f>
        <v>110200</v>
      </c>
      <c r="M30" s="23" t="n">
        <f aca="false">SUM(M25:M29)</f>
        <v>116350</v>
      </c>
    </row>
    <row r="32" customFormat="false" ht="19.5" hidden="false" customHeight="true" outlineLevel="0" collapsed="false">
      <c r="A32" s="21" t="s">
        <v>68</v>
      </c>
      <c r="B32" s="21"/>
      <c r="C32" s="21"/>
      <c r="D32" s="21"/>
      <c r="E32" s="21"/>
      <c r="F32" s="21"/>
      <c r="G32" s="21"/>
      <c r="H32" s="21"/>
      <c r="I32" s="21"/>
      <c r="J32" s="21"/>
      <c r="K32" s="21"/>
      <c r="L32" s="21"/>
      <c r="M32" s="21"/>
    </row>
    <row r="33" customFormat="false" ht="15" hidden="false" customHeight="true" outlineLevel="0" collapsed="false">
      <c r="A33" s="24" t="s">
        <v>69</v>
      </c>
      <c r="B33" s="25" t="n">
        <v>11500</v>
      </c>
      <c r="C33" s="25" t="n">
        <v>11500</v>
      </c>
      <c r="D33" s="25" t="n">
        <v>11500</v>
      </c>
      <c r="E33" s="25" t="n">
        <v>11500</v>
      </c>
      <c r="F33" s="25" t="n">
        <v>11500</v>
      </c>
      <c r="G33" s="25" t="n">
        <v>11500</v>
      </c>
      <c r="H33" s="25" t="n">
        <v>11500</v>
      </c>
      <c r="I33" s="25" t="n">
        <v>11500</v>
      </c>
      <c r="J33" s="25" t="n">
        <v>11500</v>
      </c>
      <c r="K33" s="25" t="n">
        <v>11500</v>
      </c>
      <c r="L33" s="25" t="n">
        <v>11500</v>
      </c>
      <c r="M33" s="25" t="n">
        <v>11500</v>
      </c>
    </row>
    <row r="34" customFormat="false" ht="15" hidden="false" customHeight="true" outlineLevel="0" collapsed="false">
      <c r="A34" s="24" t="s">
        <v>70</v>
      </c>
      <c r="B34" s="25" t="n">
        <v>2500</v>
      </c>
      <c r="C34" s="25" t="n">
        <v>2200</v>
      </c>
      <c r="D34" s="25" t="n">
        <v>3000</v>
      </c>
      <c r="E34" s="25" t="n">
        <v>2800</v>
      </c>
      <c r="F34" s="25" t="n">
        <v>2600</v>
      </c>
      <c r="G34" s="25" t="n">
        <v>2400</v>
      </c>
      <c r="H34" s="25" t="n">
        <v>1800</v>
      </c>
      <c r="I34" s="25" t="n">
        <v>3200</v>
      </c>
      <c r="J34" s="25" t="n">
        <v>3500</v>
      </c>
      <c r="K34" s="25" t="n">
        <v>3000</v>
      </c>
      <c r="L34" s="25" t="n">
        <v>2600</v>
      </c>
      <c r="M34" s="25" t="n">
        <v>2200</v>
      </c>
    </row>
    <row r="35" customFormat="false" ht="15" hidden="false" customHeight="true" outlineLevel="0" collapsed="false">
      <c r="A35" s="24" t="s">
        <v>71</v>
      </c>
      <c r="B35" s="25" t="n">
        <v>1450</v>
      </c>
      <c r="C35" s="25" t="n">
        <v>1450</v>
      </c>
      <c r="D35" s="25" t="n">
        <v>1450</v>
      </c>
      <c r="E35" s="25" t="n">
        <v>1450</v>
      </c>
      <c r="F35" s="25" t="n">
        <v>1450</v>
      </c>
      <c r="G35" s="25" t="n">
        <v>1450</v>
      </c>
      <c r="H35" s="25" t="n">
        <v>1450</v>
      </c>
      <c r="I35" s="25" t="n">
        <v>1450</v>
      </c>
      <c r="J35" s="25" t="n">
        <v>1450</v>
      </c>
      <c r="K35" s="25" t="n">
        <v>1450</v>
      </c>
      <c r="L35" s="25" t="n">
        <v>1450</v>
      </c>
      <c r="M35" s="25" t="n">
        <v>1450</v>
      </c>
    </row>
    <row r="36" customFormat="false" ht="15" hidden="false" customHeight="true" outlineLevel="0" collapsed="false">
      <c r="A36" s="24" t="s">
        <v>72</v>
      </c>
      <c r="B36" s="25" t="n">
        <v>950</v>
      </c>
      <c r="C36" s="25" t="n">
        <v>950</v>
      </c>
      <c r="D36" s="25" t="n">
        <v>950</v>
      </c>
      <c r="E36" s="25" t="n">
        <v>950</v>
      </c>
      <c r="F36" s="25" t="n">
        <v>950</v>
      </c>
      <c r="G36" s="25" t="n">
        <v>950</v>
      </c>
      <c r="H36" s="25" t="n">
        <v>950</v>
      </c>
      <c r="I36" s="25" t="n">
        <v>950</v>
      </c>
      <c r="J36" s="25" t="n">
        <v>950</v>
      </c>
      <c r="K36" s="25" t="n">
        <v>950</v>
      </c>
      <c r="L36" s="25" t="n">
        <v>950</v>
      </c>
      <c r="M36" s="25" t="n">
        <v>950</v>
      </c>
    </row>
    <row r="37" customFormat="false" ht="15" hidden="false" customHeight="true" outlineLevel="0" collapsed="false">
      <c r="A37" s="24" t="s">
        <v>73</v>
      </c>
      <c r="B37" s="25" t="n">
        <v>1200</v>
      </c>
      <c r="C37" s="25" t="n">
        <v>850</v>
      </c>
      <c r="D37" s="25" t="n">
        <v>850</v>
      </c>
      <c r="E37" s="25" t="n">
        <v>2400</v>
      </c>
      <c r="F37" s="25" t="n">
        <v>850</v>
      </c>
      <c r="G37" s="25" t="n">
        <v>850</v>
      </c>
      <c r="H37" s="25" t="n">
        <v>850</v>
      </c>
      <c r="I37" s="25" t="n">
        <v>850</v>
      </c>
      <c r="J37" s="25" t="n">
        <v>1600</v>
      </c>
      <c r="K37" s="25" t="n">
        <v>850</v>
      </c>
      <c r="L37" s="25" t="n">
        <v>850</v>
      </c>
      <c r="M37" s="25" t="n">
        <v>1500</v>
      </c>
    </row>
    <row r="38" customFormat="false" ht="15" hidden="false" customHeight="true" outlineLevel="0" collapsed="false">
      <c r="A38" s="24" t="s">
        <v>74</v>
      </c>
      <c r="B38" s="25" t="n">
        <v>600</v>
      </c>
      <c r="C38" s="25" t="n">
        <v>1800</v>
      </c>
      <c r="D38" s="25" t="n">
        <v>450</v>
      </c>
      <c r="E38" s="25" t="n">
        <v>900</v>
      </c>
      <c r="F38" s="25" t="n">
        <v>3200</v>
      </c>
      <c r="G38" s="25" t="n">
        <v>700</v>
      </c>
      <c r="H38" s="25" t="n">
        <v>500</v>
      </c>
      <c r="I38" s="25" t="n">
        <v>1100</v>
      </c>
      <c r="J38" s="25" t="n">
        <v>600</v>
      </c>
      <c r="K38" s="25" t="n">
        <v>2500</v>
      </c>
      <c r="L38" s="25" t="n">
        <v>700</v>
      </c>
      <c r="M38" s="25" t="n">
        <v>900</v>
      </c>
    </row>
    <row r="39" customFormat="false" ht="15" hidden="false" customHeight="true" outlineLevel="0" collapsed="false">
      <c r="A39" s="24" t="s">
        <v>75</v>
      </c>
      <c r="B39" s="25" t="n">
        <v>1500</v>
      </c>
      <c r="C39" s="25" t="n">
        <v>1400</v>
      </c>
      <c r="D39" s="25" t="n">
        <v>1600</v>
      </c>
      <c r="E39" s="25" t="n">
        <v>1550</v>
      </c>
      <c r="F39" s="25" t="n">
        <v>1700</v>
      </c>
      <c r="G39" s="25" t="n">
        <v>1450</v>
      </c>
      <c r="H39" s="25" t="n">
        <v>1300</v>
      </c>
      <c r="I39" s="25" t="n">
        <v>1500</v>
      </c>
      <c r="J39" s="25" t="n">
        <v>1750</v>
      </c>
      <c r="K39" s="25" t="n">
        <v>1800</v>
      </c>
      <c r="L39" s="25" t="n">
        <v>1650</v>
      </c>
      <c r="M39" s="25" t="n">
        <v>1500</v>
      </c>
    </row>
    <row r="40" customFormat="false" ht="15" hidden="false" customHeight="true" outlineLevel="0" collapsed="false">
      <c r="A40" s="22" t="s">
        <v>76</v>
      </c>
      <c r="B40" s="23" t="n">
        <f aca="false">SUM(B33:B39)</f>
        <v>19700</v>
      </c>
      <c r="C40" s="23" t="n">
        <f aca="false">SUM(C33:C39)</f>
        <v>20150</v>
      </c>
      <c r="D40" s="23" t="n">
        <f aca="false">SUM(D33:D39)</f>
        <v>19800</v>
      </c>
      <c r="E40" s="23" t="n">
        <f aca="false">SUM(E33:E39)</f>
        <v>21550</v>
      </c>
      <c r="F40" s="23" t="n">
        <f aca="false">SUM(F33:F39)</f>
        <v>22250</v>
      </c>
      <c r="G40" s="23" t="n">
        <f aca="false">SUM(G33:G39)</f>
        <v>19300</v>
      </c>
      <c r="H40" s="23" t="n">
        <f aca="false">SUM(H33:H39)</f>
        <v>18350</v>
      </c>
      <c r="I40" s="23" t="n">
        <f aca="false">SUM(I33:I39)</f>
        <v>20550</v>
      </c>
      <c r="J40" s="23" t="n">
        <f aca="false">SUM(J33:J39)</f>
        <v>21350</v>
      </c>
      <c r="K40" s="23" t="n">
        <f aca="false">SUM(K33:K39)</f>
        <v>22050</v>
      </c>
      <c r="L40" s="23" t="n">
        <f aca="false">SUM(L33:L39)</f>
        <v>19700</v>
      </c>
      <c r="M40" s="23" t="n">
        <f aca="false">SUM(M33:M39)</f>
        <v>20000</v>
      </c>
    </row>
    <row r="42" customFormat="false" ht="19.5" hidden="false" customHeight="true" outlineLevel="0" collapsed="false">
      <c r="A42" s="21" t="s">
        <v>77</v>
      </c>
      <c r="B42" s="21"/>
      <c r="C42" s="21"/>
      <c r="D42" s="21"/>
      <c r="E42" s="21"/>
      <c r="F42" s="21"/>
      <c r="G42" s="21"/>
      <c r="H42" s="21"/>
      <c r="I42" s="21"/>
      <c r="J42" s="21"/>
      <c r="K42" s="21"/>
      <c r="L42" s="21"/>
      <c r="M42" s="21"/>
    </row>
    <row r="43" customFormat="false" ht="15" hidden="false" customHeight="true" outlineLevel="0" collapsed="false">
      <c r="A43" s="24" t="s">
        <v>78</v>
      </c>
      <c r="B43" s="25" t="n">
        <v>44000</v>
      </c>
      <c r="C43" s="25" t="n">
        <v>46500</v>
      </c>
      <c r="D43" s="25" t="n">
        <v>52000</v>
      </c>
      <c r="E43" s="25" t="n">
        <v>49500</v>
      </c>
      <c r="F43" s="25" t="n">
        <v>53500</v>
      </c>
      <c r="G43" s="25" t="n">
        <v>51000</v>
      </c>
      <c r="H43" s="25" t="n">
        <v>47000</v>
      </c>
      <c r="I43" s="25" t="n">
        <v>48500</v>
      </c>
      <c r="J43" s="25" t="n">
        <v>58000</v>
      </c>
      <c r="K43" s="25" t="n">
        <v>60500</v>
      </c>
      <c r="L43" s="25" t="n">
        <v>57000</v>
      </c>
      <c r="M43" s="25" t="n">
        <v>61500</v>
      </c>
    </row>
    <row r="44" customFormat="false" ht="15" hidden="false" customHeight="true" outlineLevel="0" collapsed="false">
      <c r="A44" s="24" t="s">
        <v>79</v>
      </c>
      <c r="B44" s="25" t="n">
        <v>86000</v>
      </c>
      <c r="C44" s="25" t="n">
        <v>92000</v>
      </c>
      <c r="D44" s="25" t="n">
        <v>101000</v>
      </c>
      <c r="E44" s="25" t="n">
        <v>108000</v>
      </c>
      <c r="F44" s="25" t="n">
        <v>117000</v>
      </c>
      <c r="G44" s="25" t="n">
        <v>124000</v>
      </c>
      <c r="H44" s="25" t="n">
        <v>119000</v>
      </c>
      <c r="I44" s="25" t="n">
        <v>126000</v>
      </c>
      <c r="J44" s="25" t="n">
        <v>133000</v>
      </c>
      <c r="K44" s="25" t="n">
        <v>146000</v>
      </c>
      <c r="L44" s="25" t="n">
        <v>154000</v>
      </c>
      <c r="M44" s="25" t="n">
        <v>171000</v>
      </c>
    </row>
    <row r="46" customFormat="false" ht="18" hidden="false" customHeight="true" outlineLevel="0" collapsed="false">
      <c r="A46" s="28" t="s">
        <v>80</v>
      </c>
      <c r="B46" s="28"/>
      <c r="C46" s="28"/>
      <c r="D46" s="28"/>
      <c r="E46" s="28"/>
      <c r="F46" s="28"/>
      <c r="G46" s="28"/>
      <c r="H46" s="28"/>
      <c r="I46" s="28"/>
      <c r="J46" s="28"/>
      <c r="K46" s="28"/>
      <c r="L46" s="28"/>
      <c r="M46" s="28"/>
    </row>
  </sheetData>
  <sheetProtection sheet="true" formatCells="false"/>
  <mergeCells count="10">
    <mergeCell ref="A1:M1"/>
    <mergeCell ref="A2:M2"/>
    <mergeCell ref="A4:M4"/>
    <mergeCell ref="A8:M8"/>
    <mergeCell ref="A14:M14"/>
    <mergeCell ref="A19:M19"/>
    <mergeCell ref="A24:M24"/>
    <mergeCell ref="A32:M32"/>
    <mergeCell ref="A42:M42"/>
    <mergeCell ref="A46:M46"/>
  </mergeCells>
  <dataValidations count="1">
    <dataValidation allowBlank="true" error="This cell normally holds a positive number. Enter a negative value only if you really mean it." errorStyle="warning" errorTitle="Check this entry" operator="greaterThanOrEqual" showDropDown="false" showErrorMessage="true" showInputMessage="false" sqref="B10:M12 B15:M17 B20:M21 B25:M29 B33:M39 B43:M44" type="decimal">
      <formula1>0</formula1>
      <formula2>0</formula2>
    </dataValidation>
  </dataValidations>
  <printOptions headings="false" gridLines="false" gridLinesSet="true" horizontalCentered="false" verticalCentered="false"/>
  <pageMargins left="0.35" right="0.35" top="0.35" bottom="0.3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3" min="2" style="0" width="13"/>
    <col collapsed="false" customWidth="true" hidden="false" outlineLevel="0" max="15" min="4" style="0" width="11.5"/>
    <col collapsed="false" customWidth="true" hidden="false" outlineLevel="0" max="17" min="16" style="0" width="13"/>
    <col collapsed="false" customWidth="true" hidden="false" outlineLevel="0" max="18" min="18" style="0" width="12"/>
    <col collapsed="false" customWidth="true" hidden="false" outlineLevel="0" max="20" min="19" style="0" width="13"/>
  </cols>
  <sheetData>
    <row r="1" customFormat="false" ht="31.5" hidden="false" customHeight="true" outlineLevel="0" collapsed="false">
      <c r="A1" s="1" t="s">
        <v>0</v>
      </c>
      <c r="B1" s="1"/>
      <c r="C1" s="1"/>
      <c r="D1" s="1"/>
      <c r="E1" s="1"/>
      <c r="F1" s="1"/>
      <c r="G1" s="1"/>
      <c r="H1" s="1"/>
      <c r="I1" s="1"/>
      <c r="J1" s="1"/>
      <c r="K1" s="1"/>
      <c r="L1" s="1"/>
      <c r="M1" s="1"/>
      <c r="N1" s="1"/>
      <c r="O1" s="1"/>
      <c r="P1" s="1"/>
      <c r="Q1" s="1"/>
      <c r="R1" s="1"/>
      <c r="S1" s="1"/>
      <c r="T1" s="1"/>
    </row>
    <row r="2" customFormat="false" ht="21.75" hidden="false" customHeight="true" outlineLevel="0" collapsed="false">
      <c r="A2" s="15" t="s">
        <v>81</v>
      </c>
      <c r="B2" s="15"/>
      <c r="C2" s="15"/>
      <c r="D2" s="15"/>
      <c r="E2" s="15"/>
      <c r="F2" s="15"/>
      <c r="G2" s="15"/>
      <c r="H2" s="15"/>
      <c r="I2" s="15"/>
      <c r="J2" s="15"/>
      <c r="K2" s="15"/>
      <c r="L2" s="15"/>
      <c r="M2" s="15"/>
      <c r="N2" s="15"/>
      <c r="O2" s="15"/>
      <c r="P2" s="15"/>
      <c r="Q2" s="15"/>
      <c r="R2" s="15"/>
      <c r="S2" s="15"/>
      <c r="T2" s="15"/>
    </row>
    <row r="4" customFormat="false" ht="19.5" hidden="false" customHeight="true" outlineLevel="0" collapsed="false">
      <c r="A4" s="29" t="s">
        <v>82</v>
      </c>
      <c r="B4" s="30" t="n">
        <f aca="false">MAX(1,SUMPRODUCT(MAX(('MONTHLY INPUT'!$B$9:$M$9&lt;&gt;0)*COLUMN('MONTHLY INPUT'!$B$9:$M$9)))-1)</f>
        <v>12</v>
      </c>
      <c r="C4" s="31" t="str">
        <f aca="false">INDEX('MONTHLY INPUT'!$B$7:$M$7,$B$4)</f>
        <v>Dec</v>
      </c>
    </row>
    <row r="5" customFormat="false" ht="19.5" hidden="false" customHeight="true" outlineLevel="0" collapsed="false">
      <c r="A5" s="16" t="s">
        <v>83</v>
      </c>
      <c r="B5" s="16"/>
      <c r="C5" s="16"/>
      <c r="D5" s="16"/>
      <c r="E5" s="16"/>
      <c r="F5" s="16"/>
      <c r="G5" s="16"/>
      <c r="H5" s="16"/>
      <c r="I5" s="16"/>
      <c r="J5" s="16"/>
      <c r="K5" s="16"/>
      <c r="L5" s="16"/>
      <c r="M5" s="16"/>
      <c r="N5" s="16"/>
      <c r="O5" s="16"/>
      <c r="P5" s="16"/>
      <c r="Q5" s="16"/>
      <c r="R5" s="16"/>
      <c r="S5" s="16"/>
      <c r="T5" s="16"/>
    </row>
    <row r="6" customFormat="false" ht="6" hidden="false" customHeight="true" outlineLevel="0" collapsed="false"/>
    <row r="7" customFormat="false" ht="25.5" hidden="false" customHeight="true" outlineLevel="0" collapsed="false">
      <c r="A7" s="32" t="s">
        <v>84</v>
      </c>
      <c r="B7" s="33" t="s">
        <v>85</v>
      </c>
      <c r="C7" s="33" t="s">
        <v>86</v>
      </c>
      <c r="D7" s="33" t="s">
        <v>36</v>
      </c>
      <c r="E7" s="33" t="s">
        <v>37</v>
      </c>
      <c r="F7" s="33" t="s">
        <v>38</v>
      </c>
      <c r="G7" s="33" t="s">
        <v>39</v>
      </c>
      <c r="H7" s="33" t="s">
        <v>40</v>
      </c>
      <c r="I7" s="33" t="s">
        <v>41</v>
      </c>
      <c r="J7" s="33" t="s">
        <v>42</v>
      </c>
      <c r="K7" s="33" t="s">
        <v>43</v>
      </c>
      <c r="L7" s="33" t="s">
        <v>44</v>
      </c>
      <c r="M7" s="33" t="s">
        <v>45</v>
      </c>
      <c r="N7" s="33" t="s">
        <v>46</v>
      </c>
      <c r="O7" s="33" t="s">
        <v>47</v>
      </c>
      <c r="P7" s="33" t="s">
        <v>87</v>
      </c>
      <c r="Q7" s="33" t="s">
        <v>88</v>
      </c>
      <c r="R7" s="33" t="s">
        <v>89</v>
      </c>
      <c r="S7" s="33" t="s">
        <v>90</v>
      </c>
      <c r="T7" s="33" t="s">
        <v>91</v>
      </c>
    </row>
    <row r="8" customFormat="false" ht="19.5" hidden="false" customHeight="true" outlineLevel="0" collapsed="false">
      <c r="A8" s="21" t="s">
        <v>92</v>
      </c>
      <c r="B8" s="21"/>
      <c r="C8" s="21"/>
      <c r="D8" s="21"/>
      <c r="E8" s="21"/>
      <c r="F8" s="21"/>
      <c r="G8" s="21"/>
      <c r="H8" s="21"/>
      <c r="I8" s="21"/>
      <c r="J8" s="21"/>
      <c r="K8" s="21"/>
      <c r="L8" s="21"/>
      <c r="M8" s="21"/>
      <c r="N8" s="21"/>
      <c r="O8" s="21"/>
      <c r="P8" s="21"/>
      <c r="Q8" s="21"/>
      <c r="R8" s="21"/>
      <c r="S8" s="21"/>
      <c r="T8" s="21"/>
    </row>
    <row r="9" customFormat="false" ht="16.5" hidden="false" customHeight="true" outlineLevel="0" collapsed="false">
      <c r="A9" s="24" t="s">
        <v>93</v>
      </c>
      <c r="B9" s="34"/>
      <c r="C9" s="35" t="s">
        <v>94</v>
      </c>
      <c r="D9" s="36" t="n">
        <f aca="false">'MONTHLY INPUT'!B9</f>
        <v>162000</v>
      </c>
      <c r="E9" s="36" t="n">
        <f aca="false">'MONTHLY INPUT'!C9</f>
        <v>168000</v>
      </c>
      <c r="F9" s="36" t="n">
        <f aca="false">'MONTHLY INPUT'!D9</f>
        <v>181000</v>
      </c>
      <c r="G9" s="36" t="n">
        <f aca="false">'MONTHLY INPUT'!E9</f>
        <v>176000</v>
      </c>
      <c r="H9" s="36" t="n">
        <f aca="false">'MONTHLY INPUT'!F9</f>
        <v>185000</v>
      </c>
      <c r="I9" s="36" t="n">
        <f aca="false">'MONTHLY INPUT'!G9</f>
        <v>179000</v>
      </c>
      <c r="J9" s="36" t="n">
        <f aca="false">'MONTHLY INPUT'!H9</f>
        <v>158000</v>
      </c>
      <c r="K9" s="36" t="n">
        <f aca="false">'MONTHLY INPUT'!I9</f>
        <v>166000</v>
      </c>
      <c r="L9" s="36" t="n">
        <f aca="false">'MONTHLY INPUT'!J9</f>
        <v>192000</v>
      </c>
      <c r="M9" s="36" t="n">
        <f aca="false">'MONTHLY INPUT'!K9</f>
        <v>198000</v>
      </c>
      <c r="N9" s="36" t="n">
        <f aca="false">'MONTHLY INPUT'!L9</f>
        <v>186000</v>
      </c>
      <c r="O9" s="36" t="n">
        <f aca="false">'MONTHLY INPUT'!M9</f>
        <v>205000</v>
      </c>
      <c r="P9" s="23" t="n">
        <f aca="false">IFERROR(INDEX($D9:$O9,$B$4),"")</f>
        <v>205000</v>
      </c>
      <c r="Q9" s="37" t="n">
        <f aca="false">IF($B$4&lt;=1,"",IFERROR(INDEX($D9:$O9,$B$4-1),""))</f>
        <v>186000</v>
      </c>
      <c r="R9" s="38" t="n">
        <f aca="false">IFERROR($P9-$Q9,"")</f>
        <v>19000</v>
      </c>
      <c r="S9" s="37" t="n">
        <f aca="false">IFERROR(SUM($D9:$O9),"")</f>
        <v>2156000</v>
      </c>
      <c r="T9" s="39" t="str">
        <f aca="false">IF($B9="","",IF($P9="","",IF(OR(AND($C9="Higher",$P9&gt;=$B9),AND($C9="Lower",$P9&lt;=$B9)),"On target","Off target")))</f>
        <v/>
      </c>
    </row>
    <row r="10" customFormat="false" ht="16.5" hidden="false" customHeight="true" outlineLevel="0" collapsed="false">
      <c r="A10" s="24" t="s">
        <v>95</v>
      </c>
      <c r="B10" s="40"/>
      <c r="C10" s="35" t="s">
        <v>94</v>
      </c>
      <c r="D10" s="41"/>
      <c r="E10" s="41" t="n">
        <f aca="false">IFERROR(IF(D9=0,"",E9/D9-1),"")</f>
        <v>0.037037037037037</v>
      </c>
      <c r="F10" s="41" t="n">
        <f aca="false">IFERROR(IF(E9=0,"",F9/E9-1),"")</f>
        <v>0.0773809523809523</v>
      </c>
      <c r="G10" s="41" t="n">
        <f aca="false">IFERROR(IF(F9=0,"",G9/F9-1),"")</f>
        <v>-0.0276243093922652</v>
      </c>
      <c r="H10" s="41" t="n">
        <f aca="false">IFERROR(IF(G9=0,"",H9/G9-1),"")</f>
        <v>0.0511363636363635</v>
      </c>
      <c r="I10" s="41" t="n">
        <f aca="false">IFERROR(IF(H9=0,"",I9/H9-1),"")</f>
        <v>-0.0324324324324324</v>
      </c>
      <c r="J10" s="41" t="n">
        <f aca="false">IFERROR(IF(I9=0,"",J9/I9-1),"")</f>
        <v>-0.11731843575419</v>
      </c>
      <c r="K10" s="41" t="n">
        <f aca="false">IFERROR(IF(J9=0,"",K9/J9-1),"")</f>
        <v>0.0506329113924051</v>
      </c>
      <c r="L10" s="41" t="n">
        <f aca="false">IFERROR(IF(K9=0,"",L9/K9-1),"")</f>
        <v>0.156626506024096</v>
      </c>
      <c r="M10" s="41" t="n">
        <f aca="false">IFERROR(IF(L9=0,"",M9/L9-1),"")</f>
        <v>0.03125</v>
      </c>
      <c r="N10" s="41" t="n">
        <f aca="false">IFERROR(IF(M9=0,"",N9/M9-1),"")</f>
        <v>-0.0606060606060606</v>
      </c>
      <c r="O10" s="41" t="n">
        <f aca="false">IFERROR(IF(N9=0,"",O9/N9-1),"")</f>
        <v>0.102150537634409</v>
      </c>
      <c r="P10" s="42" t="n">
        <f aca="false">IFERROR(INDEX($D10:$O10,$B$4),"")</f>
        <v>0.102150537634409</v>
      </c>
      <c r="Q10" s="43" t="n">
        <f aca="false">IF($B$4&lt;=1,"",IFERROR(INDEX($D10:$O10,$B$4-1),""))</f>
        <v>-0.0606060606060606</v>
      </c>
      <c r="R10" s="44" t="n">
        <f aca="false">IFERROR($P10-$Q10,"")</f>
        <v>0.162756598240469</v>
      </c>
      <c r="S10" s="43" t="n">
        <f aca="false">IFERROR(AVERAGE($D10:$O10),"")</f>
        <v>0.0243848245382104</v>
      </c>
      <c r="T10" s="39" t="str">
        <f aca="false">IF($B10="","",IF($P10="","",IF(OR(AND($C10="Higher",$P10&gt;=$B10),AND($C10="Lower",$P10&lt;=$B10)),"On target","Off target")))</f>
        <v/>
      </c>
    </row>
    <row r="11" customFormat="false" ht="16.5" hidden="false" customHeight="true" outlineLevel="0" collapsed="false">
      <c r="A11" s="24" t="s">
        <v>96</v>
      </c>
      <c r="B11" s="34"/>
      <c r="C11" s="35" t="s">
        <v>94</v>
      </c>
      <c r="D11" s="36" t="n">
        <f aca="false">IFERROR('MONTHLY INPUT'!B10/'MONTHLY INPUT'!B15,"")</f>
        <v>55500</v>
      </c>
      <c r="E11" s="36" t="n">
        <f aca="false">IFERROR('MONTHLY INPUT'!C10/'MONTHLY INPUT'!C15,"")</f>
        <v>57550</v>
      </c>
      <c r="F11" s="36" t="n">
        <f aca="false">IFERROR('MONTHLY INPUT'!D10/'MONTHLY INPUT'!D15,"")</f>
        <v>62000</v>
      </c>
      <c r="G11" s="36" t="n">
        <f aca="false">IFERROR('MONTHLY INPUT'!E10/'MONTHLY INPUT'!E15,"")</f>
        <v>60300</v>
      </c>
      <c r="H11" s="36" t="n">
        <f aca="false">IFERROR('MONTHLY INPUT'!F10/'MONTHLY INPUT'!F15,"")</f>
        <v>63350</v>
      </c>
      <c r="I11" s="36" t="n">
        <f aca="false">IFERROR('MONTHLY INPUT'!G10/'MONTHLY INPUT'!G15,"")</f>
        <v>61300</v>
      </c>
      <c r="J11" s="36" t="n">
        <f aca="false">IFERROR('MONTHLY INPUT'!H10/'MONTHLY INPUT'!H15,"")</f>
        <v>54100</v>
      </c>
      <c r="K11" s="36" t="n">
        <f aca="false">IFERROR('MONTHLY INPUT'!I10/'MONTHLY INPUT'!I15,"")</f>
        <v>56850</v>
      </c>
      <c r="L11" s="36" t="n">
        <f aca="false">IFERROR('MONTHLY INPUT'!J10/'MONTHLY INPUT'!J15,"")</f>
        <v>52600</v>
      </c>
      <c r="M11" s="36" t="n">
        <f aca="false">IFERROR('MONTHLY INPUT'!K10/'MONTHLY INPUT'!K15,"")</f>
        <v>54240</v>
      </c>
      <c r="N11" s="36" t="n">
        <f aca="false">IFERROR('MONTHLY INPUT'!L10/'MONTHLY INPUT'!L15,"")</f>
        <v>50960</v>
      </c>
      <c r="O11" s="36" t="n">
        <f aca="false">IFERROR('MONTHLY INPUT'!M10/'MONTHLY INPUT'!M15,"")</f>
        <v>56160</v>
      </c>
      <c r="P11" s="23" t="n">
        <f aca="false">IFERROR(INDEX($D11:$O11,$B$4),"")</f>
        <v>56160</v>
      </c>
      <c r="Q11" s="37" t="n">
        <f aca="false">IF($B$4&lt;=1,"",IFERROR(INDEX($D11:$O11,$B$4-1),""))</f>
        <v>50960</v>
      </c>
      <c r="R11" s="38" t="n">
        <f aca="false">IFERROR($P11-$Q11,"")</f>
        <v>5200</v>
      </c>
      <c r="S11" s="37" t="n">
        <f aca="false">IFERROR(AVERAGE($D11:$O11),"")</f>
        <v>57075.8333333333</v>
      </c>
      <c r="T11" s="39" t="str">
        <f aca="false">IF($B11="","",IF($P11="","",IF(OR(AND($C11="Higher",$P11&gt;=$B11),AND($C11="Lower",$P11&lt;=$B11)),"On target","Off target")))</f>
        <v/>
      </c>
    </row>
    <row r="12" customFormat="false" ht="16.5" hidden="false" customHeight="true" outlineLevel="0" collapsed="false">
      <c r="A12" s="24" t="s">
        <v>97</v>
      </c>
      <c r="B12" s="34"/>
      <c r="C12" s="35" t="s">
        <v>94</v>
      </c>
      <c r="D12" s="36" t="n">
        <f aca="false">IFERROR('MONTHLY INPUT'!B11/'MONTHLY INPUT'!B16,"")</f>
        <v>22300</v>
      </c>
      <c r="E12" s="36" t="n">
        <f aca="false">IFERROR('MONTHLY INPUT'!C11/'MONTHLY INPUT'!C16,"")</f>
        <v>23100</v>
      </c>
      <c r="F12" s="36" t="n">
        <f aca="false">IFERROR('MONTHLY INPUT'!D11/'MONTHLY INPUT'!D16,"")</f>
        <v>24900</v>
      </c>
      <c r="G12" s="36" t="n">
        <f aca="false">IFERROR('MONTHLY INPUT'!E11/'MONTHLY INPUT'!E16,"")</f>
        <v>24200</v>
      </c>
      <c r="H12" s="36" t="n">
        <f aca="false">IFERROR('MONTHLY INPUT'!F11/'MONTHLY INPUT'!F16,"")</f>
        <v>20360</v>
      </c>
      <c r="I12" s="36" t="n">
        <f aca="false">IFERROR('MONTHLY INPUT'!G11/'MONTHLY INPUT'!G16,"")</f>
        <v>19680</v>
      </c>
      <c r="J12" s="36" t="n">
        <f aca="false">IFERROR('MONTHLY INPUT'!H11/'MONTHLY INPUT'!H16,"")</f>
        <v>17360</v>
      </c>
      <c r="K12" s="36" t="n">
        <f aca="false">IFERROR('MONTHLY INPUT'!I11/'MONTHLY INPUT'!I16,"")</f>
        <v>18280</v>
      </c>
      <c r="L12" s="36" t="n">
        <f aca="false">IFERROR('MONTHLY INPUT'!J11/'MONTHLY INPUT'!J16,"")</f>
        <v>21120</v>
      </c>
      <c r="M12" s="36" t="n">
        <f aca="false">IFERROR('MONTHLY INPUT'!K11/'MONTHLY INPUT'!K16,"")</f>
        <v>18166.6666666667</v>
      </c>
      <c r="N12" s="36" t="n">
        <f aca="false">IFERROR('MONTHLY INPUT'!L11/'MONTHLY INPUT'!L16,"")</f>
        <v>17066.6666666667</v>
      </c>
      <c r="O12" s="36" t="n">
        <f aca="false">IFERROR('MONTHLY INPUT'!M11/'MONTHLY INPUT'!M16,"")</f>
        <v>18800</v>
      </c>
      <c r="P12" s="23" t="n">
        <f aca="false">IFERROR(INDEX($D12:$O12,$B$4),"")</f>
        <v>18800</v>
      </c>
      <c r="Q12" s="37" t="n">
        <f aca="false">IF($B$4&lt;=1,"",IFERROR(INDEX($D12:$O12,$B$4-1),""))</f>
        <v>17066.6666666667</v>
      </c>
      <c r="R12" s="38" t="n">
        <f aca="false">IFERROR($P12-$Q12,"")</f>
        <v>1733.33333333333</v>
      </c>
      <c r="S12" s="37" t="n">
        <f aca="false">IFERROR(AVERAGE($D12:$O12),"")</f>
        <v>20444.4444444444</v>
      </c>
      <c r="T12" s="39" t="str">
        <f aca="false">IF($B12="","",IF($P12="","",IF(OR(AND($C12="Higher",$P12&gt;=$B12),AND($C12="Lower",$P12&lt;=$B12)),"On target","Off target")))</f>
        <v/>
      </c>
    </row>
    <row r="13" customFormat="false" ht="16.5" hidden="false" customHeight="true" outlineLevel="0" collapsed="false">
      <c r="A13" s="24" t="s">
        <v>98</v>
      </c>
      <c r="B13" s="45"/>
      <c r="C13" s="35" t="s">
        <v>94</v>
      </c>
      <c r="D13" s="46" t="n">
        <f aca="false">IFERROR('MONTHLY INPUT'!B9/'MONTHLY INPUT'!B17,"")</f>
        <v>251.162790697674</v>
      </c>
      <c r="E13" s="46" t="n">
        <f aca="false">IFERROR('MONTHLY INPUT'!C9/'MONTHLY INPUT'!C17,"")</f>
        <v>258.461538461538</v>
      </c>
      <c r="F13" s="46" t="n">
        <f aca="false">IFERROR('MONTHLY INPUT'!D9/'MONTHLY INPUT'!D17,"")</f>
        <v>249.655172413793</v>
      </c>
      <c r="G13" s="46" t="n">
        <f aca="false">IFERROR('MONTHLY INPUT'!E9/'MONTHLY INPUT'!E17,"")</f>
        <v>260.740740740741</v>
      </c>
      <c r="H13" s="46" t="n">
        <f aca="false">IFERROR('MONTHLY INPUT'!F9/'MONTHLY INPUT'!F17,"")</f>
        <v>246.666666666667</v>
      </c>
      <c r="I13" s="46" t="n">
        <f aca="false">IFERROR('MONTHLY INPUT'!G9/'MONTHLY INPUT'!G17,"")</f>
        <v>255.714285714286</v>
      </c>
      <c r="J13" s="46" t="n">
        <f aca="false">IFERROR('MONTHLY INPUT'!H9/'MONTHLY INPUT'!H17,"")</f>
        <v>263.333333333333</v>
      </c>
      <c r="K13" s="46" t="n">
        <f aca="false">IFERROR('MONTHLY INPUT'!I9/'MONTHLY INPUT'!I17,"")</f>
        <v>249.624060150376</v>
      </c>
      <c r="L13" s="46" t="n">
        <f aca="false">IFERROR('MONTHLY INPUT'!J9/'MONTHLY INPUT'!J17,"")</f>
        <v>247.741935483871</v>
      </c>
      <c r="M13" s="46" t="n">
        <f aca="false">IFERROR('MONTHLY INPUT'!K9/'MONTHLY INPUT'!K17,"")</f>
        <v>258.823529411765</v>
      </c>
      <c r="N13" s="46" t="n">
        <f aca="false">IFERROR('MONTHLY INPUT'!L9/'MONTHLY INPUT'!L17,"")</f>
        <v>253.061224489796</v>
      </c>
      <c r="O13" s="46" t="n">
        <f aca="false">IFERROR('MONTHLY INPUT'!M9/'MONTHLY INPUT'!M17,"")</f>
        <v>244.047619047619</v>
      </c>
      <c r="P13" s="47" t="n">
        <f aca="false">IFERROR(INDEX($D13:$O13,$B$4),"")</f>
        <v>244.047619047619</v>
      </c>
      <c r="Q13" s="48" t="n">
        <f aca="false">IF($B$4&lt;=1,"",IFERROR(INDEX($D13:$O13,$B$4-1),""))</f>
        <v>253.061224489796</v>
      </c>
      <c r="R13" s="49" t="n">
        <f aca="false">IFERROR($P13-$Q13,"")</f>
        <v>-9.01360544217687</v>
      </c>
      <c r="S13" s="48" t="n">
        <f aca="false">IFERROR(AVERAGE($D13:$O13),"")</f>
        <v>253.252741384288</v>
      </c>
      <c r="T13" s="39" t="str">
        <f aca="false">IF($B13="","",IF($P13="","",IF(OR(AND($C13="Higher",$P13&gt;=$B13),AND($C13="Lower",$P13&lt;=$B13)),"On target","Off target")))</f>
        <v/>
      </c>
    </row>
    <row r="15" customFormat="false" ht="19.5" hidden="false" customHeight="true" outlineLevel="0" collapsed="false">
      <c r="A15" s="21" t="s">
        <v>99</v>
      </c>
      <c r="B15" s="21"/>
      <c r="C15" s="21"/>
      <c r="D15" s="21"/>
      <c r="E15" s="21"/>
      <c r="F15" s="21"/>
      <c r="G15" s="21"/>
      <c r="H15" s="21"/>
      <c r="I15" s="21"/>
      <c r="J15" s="21"/>
      <c r="K15" s="21"/>
      <c r="L15" s="21"/>
      <c r="M15" s="21"/>
      <c r="N15" s="21"/>
      <c r="O15" s="21"/>
      <c r="P15" s="21"/>
      <c r="Q15" s="21"/>
      <c r="R15" s="21"/>
      <c r="S15" s="21"/>
      <c r="T15" s="21"/>
    </row>
    <row r="16" customFormat="false" ht="16.5" hidden="false" customHeight="true" outlineLevel="0" collapsed="false">
      <c r="A16" s="24" t="s">
        <v>100</v>
      </c>
      <c r="B16" s="40"/>
      <c r="C16" s="35" t="s">
        <v>101</v>
      </c>
      <c r="D16" s="41" t="n">
        <f aca="false">IFERROR(SUM('MONTHLY INPUT'!B25:B27)/'MONTHLY INPUT'!B9,"")</f>
        <v>0.459876543209877</v>
      </c>
      <c r="E16" s="41" t="n">
        <f aca="false">IFERROR(SUM('MONTHLY INPUT'!C25:C27)/'MONTHLY INPUT'!C9,"")</f>
        <v>0.453571428571429</v>
      </c>
      <c r="F16" s="41" t="n">
        <f aca="false">IFERROR(SUM('MONTHLY INPUT'!D25:D27)/'MONTHLY INPUT'!D9,"")</f>
        <v>0.441988950276243</v>
      </c>
      <c r="G16" s="41" t="n">
        <f aca="false">IFERROR(SUM('MONTHLY INPUT'!E25:E27)/'MONTHLY INPUT'!E9,"")</f>
        <v>0.446590909090909</v>
      </c>
      <c r="H16" s="41" t="n">
        <f aca="false">IFERROR(SUM('MONTHLY INPUT'!F25:F27)/'MONTHLY INPUT'!F9,"")</f>
        <v>0.462162162162162</v>
      </c>
      <c r="I16" s="41" t="n">
        <f aca="false">IFERROR(SUM('MONTHLY INPUT'!G25:G27)/'MONTHLY INPUT'!G9,"")</f>
        <v>0.468156424581006</v>
      </c>
      <c r="J16" s="41" t="n">
        <f aca="false">IFERROR(SUM('MONTHLY INPUT'!H25:H27)/'MONTHLY INPUT'!H9,"")</f>
        <v>0.491772151898734</v>
      </c>
      <c r="K16" s="41" t="n">
        <f aca="false">IFERROR(SUM('MONTHLY INPUT'!I25:I27)/'MONTHLY INPUT'!I9,"")</f>
        <v>0.482530120481928</v>
      </c>
      <c r="L16" s="41" t="n">
        <f aca="false">IFERROR(SUM('MONTHLY INPUT'!J25:J27)/'MONTHLY INPUT'!J9,"")</f>
        <v>0.458333333333333</v>
      </c>
      <c r="M16" s="41" t="n">
        <f aca="false">IFERROR(SUM('MONTHLY INPUT'!K25:K27)/'MONTHLY INPUT'!K9,"")</f>
        <v>0.474242424242424</v>
      </c>
      <c r="N16" s="41" t="n">
        <f aca="false">IFERROR(SUM('MONTHLY INPUT'!L25:L27)/'MONTHLY INPUT'!L9,"")</f>
        <v>0.486021505376344</v>
      </c>
      <c r="O16" s="41" t="n">
        <f aca="false">IFERROR(SUM('MONTHLY INPUT'!M25:M27)/'MONTHLY INPUT'!M9,"")</f>
        <v>0.467804878048781</v>
      </c>
      <c r="P16" s="42" t="n">
        <f aca="false">IFERROR(INDEX($D16:$O16,$B$4),"")</f>
        <v>0.467804878048781</v>
      </c>
      <c r="Q16" s="43" t="n">
        <f aca="false">IF($B$4&lt;=1,"",IFERROR(INDEX($D16:$O16,$B$4-1),""))</f>
        <v>0.486021505376344</v>
      </c>
      <c r="R16" s="44" t="n">
        <f aca="false">IFERROR($P16-$Q16,"")</f>
        <v>-0.0182166273275636</v>
      </c>
      <c r="S16" s="43" t="n">
        <f aca="false">IFERROR(SUM('MONTHLY INPUT'!$B$25:$M$27)/$S$9,"")</f>
        <v>0.46595547309833</v>
      </c>
      <c r="T16" s="39" t="str">
        <f aca="false">IF($B16="","",IF($P16="","",IF(OR(AND($C16="Higher",$P16&gt;=$B16),AND($C16="Lower",$P16&lt;=$B16)),"On target","Off target")))</f>
        <v/>
      </c>
    </row>
    <row r="17" customFormat="false" ht="16.5" hidden="false" customHeight="true" outlineLevel="0" collapsed="false">
      <c r="A17" s="24" t="s">
        <v>102</v>
      </c>
      <c r="B17" s="40"/>
      <c r="C17" s="35" t="s">
        <v>101</v>
      </c>
      <c r="D17" s="41" t="n">
        <f aca="false">IFERROR('MONTHLY INPUT'!B30/'MONTHLY INPUT'!B9,"")</f>
        <v>0.566666666666667</v>
      </c>
      <c r="E17" s="41" t="n">
        <f aca="false">IFERROR('MONTHLY INPUT'!C30/'MONTHLY INPUT'!C9,"")</f>
        <v>0.557738095238095</v>
      </c>
      <c r="F17" s="41" t="n">
        <f aca="false">IFERROR('MONTHLY INPUT'!D30/'MONTHLY INPUT'!D9,"")</f>
        <v>0.540883977900553</v>
      </c>
      <c r="G17" s="41" t="n">
        <f aca="false">IFERROR('MONTHLY INPUT'!E30/'MONTHLY INPUT'!E9,"")</f>
        <v>0.547443181818182</v>
      </c>
      <c r="H17" s="41" t="n">
        <f aca="false">IFERROR('MONTHLY INPUT'!F30/'MONTHLY INPUT'!F9,"")</f>
        <v>0.562162162162162</v>
      </c>
      <c r="I17" s="41" t="n">
        <f aca="false">IFERROR('MONTHLY INPUT'!G30/'MONTHLY INPUT'!G9,"")</f>
        <v>0.570391061452514</v>
      </c>
      <c r="J17" s="41" t="n">
        <f aca="false">IFERROR('MONTHLY INPUT'!H30/'MONTHLY INPUT'!H9,"")</f>
        <v>0.604746835443038</v>
      </c>
      <c r="K17" s="41" t="n">
        <f aca="false">IFERROR('MONTHLY INPUT'!I30/'MONTHLY INPUT'!I9,"")</f>
        <v>0.591867469879518</v>
      </c>
      <c r="L17" s="41" t="n">
        <f aca="false">IFERROR('MONTHLY INPUT'!J30/'MONTHLY INPUT'!J9,"")</f>
        <v>0.56015625</v>
      </c>
      <c r="M17" s="41" t="n">
        <f aca="false">IFERROR('MONTHLY INPUT'!K30/'MONTHLY INPUT'!K9,"")</f>
        <v>0.576262626262626</v>
      </c>
      <c r="N17" s="41" t="n">
        <f aca="false">IFERROR('MONTHLY INPUT'!L30/'MONTHLY INPUT'!L9,"")</f>
        <v>0.59247311827957</v>
      </c>
      <c r="O17" s="41" t="n">
        <f aca="false">IFERROR('MONTHLY INPUT'!M30/'MONTHLY INPUT'!M9,"")</f>
        <v>0.567560975609756</v>
      </c>
      <c r="P17" s="42" t="n">
        <f aca="false">IFERROR(INDEX($D17:$O17,$B$4),"")</f>
        <v>0.567560975609756</v>
      </c>
      <c r="Q17" s="43" t="n">
        <f aca="false">IF($B$4&lt;=1,"",IFERROR(INDEX($D17:$O17,$B$4-1),""))</f>
        <v>0.59247311827957</v>
      </c>
      <c r="R17" s="44" t="n">
        <f aca="false">IFERROR($P17-$Q17,"")</f>
        <v>-0.0249121426698139</v>
      </c>
      <c r="S17" s="43" t="n">
        <f aca="false">IFERROR(SUM('MONTHLY INPUT'!$B$30:$M$30)/$S$9,"")</f>
        <v>0.569503710575139</v>
      </c>
      <c r="T17" s="39" t="str">
        <f aca="false">IF($B17="","",IF($P17="","",IF(OR(AND($C17="Higher",$P17&gt;=$B17),AND($C17="Lower",$P17&lt;=$B17)),"On target","Off target")))</f>
        <v/>
      </c>
    </row>
    <row r="18" customFormat="false" ht="16.5" hidden="false" customHeight="true" outlineLevel="0" collapsed="false">
      <c r="A18" s="24" t="s">
        <v>103</v>
      </c>
      <c r="B18" s="40"/>
      <c r="C18" s="35" t="s">
        <v>101</v>
      </c>
      <c r="D18" s="41" t="n">
        <f aca="false">IFERROR('MONTHLY INPUT'!B20/'MONTHLY INPUT'!B9,"")</f>
        <v>0.0638888888888889</v>
      </c>
      <c r="E18" s="41" t="n">
        <f aca="false">IFERROR('MONTHLY INPUT'!C20/'MONTHLY INPUT'!C9,"")</f>
        <v>0.062202380952381</v>
      </c>
      <c r="F18" s="41" t="n">
        <f aca="false">IFERROR('MONTHLY INPUT'!D20/'MONTHLY INPUT'!D9,"")</f>
        <v>0.0665745856353591</v>
      </c>
      <c r="G18" s="41" t="n">
        <f aca="false">IFERROR('MONTHLY INPUT'!E20/'MONTHLY INPUT'!E9,"")</f>
        <v>0.0647727272727273</v>
      </c>
      <c r="H18" s="41" t="n">
        <f aca="false">IFERROR('MONTHLY INPUT'!F20/'MONTHLY INPUT'!F9,"")</f>
        <v>0.0678378378378378</v>
      </c>
      <c r="I18" s="41" t="n">
        <f aca="false">IFERROR('MONTHLY INPUT'!G20/'MONTHLY INPUT'!G9,"")</f>
        <v>0.0653631284916201</v>
      </c>
      <c r="J18" s="41" t="n">
        <f aca="false">IFERROR('MONTHLY INPUT'!H20/'MONTHLY INPUT'!H9,"")</f>
        <v>0.0613924050632911</v>
      </c>
      <c r="K18" s="41" t="n">
        <f aca="false">IFERROR('MONTHLY INPUT'!I20/'MONTHLY INPUT'!I9,"")</f>
        <v>0.0632530120481928</v>
      </c>
      <c r="L18" s="41" t="n">
        <f aca="false">IFERROR('MONTHLY INPUT'!J20/'MONTHLY INPUT'!J9,"")</f>
        <v>0.0684895833333333</v>
      </c>
      <c r="M18" s="41" t="n">
        <f aca="false">IFERROR('MONTHLY INPUT'!K20/'MONTHLY INPUT'!K9,"")</f>
        <v>0.0671717171717172</v>
      </c>
      <c r="N18" s="41" t="n">
        <f aca="false">IFERROR('MONTHLY INPUT'!L20/'MONTHLY INPUT'!L9,"")</f>
        <v>0.0645161290322581</v>
      </c>
      <c r="O18" s="41" t="n">
        <f aca="false">IFERROR('MONTHLY INPUT'!M20/'MONTHLY INPUT'!M9,"")</f>
        <v>0.0697560975609756</v>
      </c>
      <c r="P18" s="42" t="n">
        <f aca="false">IFERROR(INDEX($D18:$O18,$B$4),"")</f>
        <v>0.0697560975609756</v>
      </c>
      <c r="Q18" s="43" t="n">
        <f aca="false">IF($B$4&lt;=1,"",IFERROR(INDEX($D18:$O18,$B$4-1),""))</f>
        <v>0.0645161290322581</v>
      </c>
      <c r="R18" s="44" t="n">
        <f aca="false">IFERROR($P18-$Q18,"")</f>
        <v>0.00523996852871755</v>
      </c>
      <c r="S18" s="43" t="n">
        <f aca="false">IFERROR(SUM('MONTHLY INPUT'!$B$20:$M$20)/$S$9,"")</f>
        <v>0.0656076066790352</v>
      </c>
      <c r="T18" s="39" t="str">
        <f aca="false">IF($B18="","",IF($P18="","",IF(OR(AND($C18="Higher",$P18&gt;=$B18),AND($C18="Lower",$P18&lt;=$B18)),"On target","Off target")))</f>
        <v/>
      </c>
    </row>
    <row r="19" customFormat="false" ht="16.5" hidden="false" customHeight="true" outlineLevel="0" collapsed="false">
      <c r="A19" s="24" t="s">
        <v>104</v>
      </c>
      <c r="B19" s="40"/>
      <c r="C19" s="35" t="s">
        <v>101</v>
      </c>
      <c r="D19" s="41" t="n">
        <f aca="false">IFERROR('MONTHLY INPUT'!B21/'MONTHLY INPUT'!B9,"")</f>
        <v>0.0549382716049383</v>
      </c>
      <c r="E19" s="41" t="n">
        <f aca="false">IFERROR('MONTHLY INPUT'!C21/'MONTHLY INPUT'!C9,"")</f>
        <v>0.055952380952381</v>
      </c>
      <c r="F19" s="41" t="n">
        <f aca="false">IFERROR('MONTHLY INPUT'!D21/'MONTHLY INPUT'!D9,"")</f>
        <v>0.0538674033149171</v>
      </c>
      <c r="G19" s="41" t="n">
        <f aca="false">IFERROR('MONTHLY INPUT'!E21/'MONTHLY INPUT'!E9,"")</f>
        <v>0.0565340909090909</v>
      </c>
      <c r="H19" s="41" t="n">
        <f aca="false">IFERROR('MONTHLY INPUT'!F21/'MONTHLY INPUT'!F9,"")</f>
        <v>0.0556756756756757</v>
      </c>
      <c r="I19" s="41" t="n">
        <f aca="false">IFERROR('MONTHLY INPUT'!G21/'MONTHLY INPUT'!G9,"")</f>
        <v>0.0544692737430168</v>
      </c>
      <c r="J19" s="41" t="n">
        <f aca="false">IFERROR('MONTHLY INPUT'!H21/'MONTHLY INPUT'!H9,"")</f>
        <v>0.0572784810126582</v>
      </c>
      <c r="K19" s="41" t="n">
        <f aca="false">IFERROR('MONTHLY INPUT'!I21/'MONTHLY INPUT'!I9,"")</f>
        <v>0.0560240963855422</v>
      </c>
      <c r="L19" s="41" t="n">
        <f aca="false">IFERROR('MONTHLY INPUT'!J21/'MONTHLY INPUT'!J9,"")</f>
        <v>0.0533854166666667</v>
      </c>
      <c r="M19" s="41" t="n">
        <f aca="false">IFERROR('MONTHLY INPUT'!K21/'MONTHLY INPUT'!K9,"")</f>
        <v>0.0550505050505051</v>
      </c>
      <c r="N19" s="41" t="n">
        <f aca="false">IFERROR('MONTHLY INPUT'!L21/'MONTHLY INPUT'!L9,"")</f>
        <v>0.0567204301075269</v>
      </c>
      <c r="O19" s="41" t="n">
        <f aca="false">IFERROR('MONTHLY INPUT'!M21/'MONTHLY INPUT'!M9,"")</f>
        <v>0.0526829268292683</v>
      </c>
      <c r="P19" s="42" t="n">
        <f aca="false">IFERROR(INDEX($D19:$O19,$B$4),"")</f>
        <v>0.0526829268292683</v>
      </c>
      <c r="Q19" s="43" t="n">
        <f aca="false">IF($B$4&lt;=1,"",IFERROR(INDEX($D19:$O19,$B$4-1),""))</f>
        <v>0.0567204301075269</v>
      </c>
      <c r="R19" s="44" t="n">
        <f aca="false">IFERROR($P19-$Q19,"")</f>
        <v>-0.00403750327825859</v>
      </c>
      <c r="S19" s="43" t="n">
        <f aca="false">IFERROR(SUM('MONTHLY INPUT'!$B$21:$M$21)/$S$9,"")</f>
        <v>0.0551484230055659</v>
      </c>
      <c r="T19" s="39" t="str">
        <f aca="false">IF($B19="","",IF($P19="","",IF(OR(AND($C19="Higher",$P19&gt;=$B19),AND($C19="Lower",$P19&lt;=$B19)),"On target","Off target")))</f>
        <v/>
      </c>
    </row>
    <row r="20" customFormat="false" ht="16.5" hidden="false" customHeight="true" outlineLevel="0" collapsed="false">
      <c r="A20" s="24" t="s">
        <v>105</v>
      </c>
      <c r="B20" s="40"/>
      <c r="C20" s="35" t="s">
        <v>101</v>
      </c>
      <c r="D20" s="41" t="n">
        <f aca="false">IFERROR('MONTHLY INPUT'!B33/'MONTHLY INPUT'!B9,"")</f>
        <v>0.0709876543209877</v>
      </c>
      <c r="E20" s="41" t="n">
        <f aca="false">IFERROR('MONTHLY INPUT'!C33/'MONTHLY INPUT'!C9,"")</f>
        <v>0.068452380952381</v>
      </c>
      <c r="F20" s="41" t="n">
        <f aca="false">IFERROR('MONTHLY INPUT'!D33/'MONTHLY INPUT'!D9,"")</f>
        <v>0.06353591160221</v>
      </c>
      <c r="G20" s="41" t="n">
        <f aca="false">IFERROR('MONTHLY INPUT'!E33/'MONTHLY INPUT'!E9,"")</f>
        <v>0.0653409090909091</v>
      </c>
      <c r="H20" s="41" t="n">
        <f aca="false">IFERROR('MONTHLY INPUT'!F33/'MONTHLY INPUT'!F9,"")</f>
        <v>0.0621621621621622</v>
      </c>
      <c r="I20" s="41" t="n">
        <f aca="false">IFERROR('MONTHLY INPUT'!G33/'MONTHLY INPUT'!G9,"")</f>
        <v>0.0642458100558659</v>
      </c>
      <c r="J20" s="41" t="n">
        <f aca="false">IFERROR('MONTHLY INPUT'!H33/'MONTHLY INPUT'!H9,"")</f>
        <v>0.0727848101265823</v>
      </c>
      <c r="K20" s="41" t="n">
        <f aca="false">IFERROR('MONTHLY INPUT'!I33/'MONTHLY INPUT'!I9,"")</f>
        <v>0.0692771084337349</v>
      </c>
      <c r="L20" s="41" t="n">
        <f aca="false">IFERROR('MONTHLY INPUT'!J33/'MONTHLY INPUT'!J9,"")</f>
        <v>0.0598958333333333</v>
      </c>
      <c r="M20" s="41" t="n">
        <f aca="false">IFERROR('MONTHLY INPUT'!K33/'MONTHLY INPUT'!K9,"")</f>
        <v>0.0580808080808081</v>
      </c>
      <c r="N20" s="41" t="n">
        <f aca="false">IFERROR('MONTHLY INPUT'!L33/'MONTHLY INPUT'!L9,"")</f>
        <v>0.0618279569892473</v>
      </c>
      <c r="O20" s="41" t="n">
        <f aca="false">IFERROR('MONTHLY INPUT'!M33/'MONTHLY INPUT'!M9,"")</f>
        <v>0.0560975609756098</v>
      </c>
      <c r="P20" s="42" t="n">
        <f aca="false">IFERROR(INDEX($D20:$O20,$B$4),"")</f>
        <v>0.0560975609756098</v>
      </c>
      <c r="Q20" s="43" t="n">
        <f aca="false">IF($B$4&lt;=1,"",IFERROR(INDEX($D20:$O20,$B$4-1),""))</f>
        <v>0.0618279569892473</v>
      </c>
      <c r="R20" s="44" t="n">
        <f aca="false">IFERROR($P20-$Q20,"")</f>
        <v>-0.00573039601363756</v>
      </c>
      <c r="S20" s="43" t="n">
        <f aca="false">IFERROR(SUM('MONTHLY INPUT'!$B$33:$M$33)/$S$9,"")</f>
        <v>0.0640074211502783</v>
      </c>
      <c r="T20" s="39" t="str">
        <f aca="false">IF($B20="","",IF($P20="","",IF(OR(AND($C20="Higher",$P20&gt;=$B20),AND($C20="Lower",$P20&lt;=$B20)),"On target","Off target")))</f>
        <v/>
      </c>
    </row>
    <row r="22" customFormat="false" ht="19.5" hidden="false" customHeight="true" outlineLevel="0" collapsed="false">
      <c r="A22" s="21" t="s">
        <v>106</v>
      </c>
      <c r="B22" s="21"/>
      <c r="C22" s="21"/>
      <c r="D22" s="21"/>
      <c r="E22" s="21"/>
      <c r="F22" s="21"/>
      <c r="G22" s="21"/>
      <c r="H22" s="21"/>
      <c r="I22" s="21"/>
      <c r="J22" s="21"/>
      <c r="K22" s="21"/>
      <c r="L22" s="21"/>
      <c r="M22" s="21"/>
      <c r="N22" s="21"/>
      <c r="O22" s="21"/>
      <c r="P22" s="21"/>
      <c r="Q22" s="21"/>
      <c r="R22" s="21"/>
      <c r="S22" s="21"/>
      <c r="T22" s="21"/>
    </row>
    <row r="23" customFormat="false" ht="16.5" hidden="false" customHeight="true" outlineLevel="0" collapsed="false">
      <c r="A23" s="24" t="s">
        <v>107</v>
      </c>
      <c r="B23" s="34"/>
      <c r="C23" s="35" t="s">
        <v>94</v>
      </c>
      <c r="D23" s="36" t="n">
        <f aca="false">IFERROR('MONTHLY INPUT'!B9-'MONTHLY INPUT'!B22-SUM('MONTHLY INPUT'!B25:B27),"")</f>
        <v>68250</v>
      </c>
      <c r="E23" s="36" t="n">
        <f aca="false">IFERROR('MONTHLY INPUT'!C9-'MONTHLY INPUT'!C22-SUM('MONTHLY INPUT'!C25:C27),"")</f>
        <v>71950</v>
      </c>
      <c r="F23" s="36" t="n">
        <f aca="false">IFERROR('MONTHLY INPUT'!D9-'MONTHLY INPUT'!D22-SUM('MONTHLY INPUT'!D25:D27),"")</f>
        <v>79200</v>
      </c>
      <c r="G23" s="36" t="n">
        <f aca="false">IFERROR('MONTHLY INPUT'!E9-'MONTHLY INPUT'!E22-SUM('MONTHLY INPUT'!E25:E27),"")</f>
        <v>76050</v>
      </c>
      <c r="H23" s="36" t="n">
        <f aca="false">IFERROR('MONTHLY INPUT'!F9-'MONTHLY INPUT'!F22-SUM('MONTHLY INPUT'!F25:F27),"")</f>
        <v>76650</v>
      </c>
      <c r="I23" s="36" t="n">
        <f aca="false">IFERROR('MONTHLY INPUT'!G9-'MONTHLY INPUT'!G22-SUM('MONTHLY INPUT'!G25:G27),"")</f>
        <v>73750</v>
      </c>
      <c r="J23" s="36" t="n">
        <f aca="false">IFERROR('MONTHLY INPUT'!H9-'MONTHLY INPUT'!H22-SUM('MONTHLY INPUT'!H25:H27),"")</f>
        <v>61550</v>
      </c>
      <c r="K23" s="36" t="n">
        <f aca="false">IFERROR('MONTHLY INPUT'!I9-'MONTHLY INPUT'!I22-SUM('MONTHLY INPUT'!I25:I27),"")</f>
        <v>66100</v>
      </c>
      <c r="L23" s="36" t="n">
        <f aca="false">IFERROR('MONTHLY INPUT'!J9-'MONTHLY INPUT'!J22-SUM('MONTHLY INPUT'!J25:J27),"")</f>
        <v>80600</v>
      </c>
      <c r="M23" s="36" t="n">
        <f aca="false">IFERROR('MONTHLY INPUT'!K9-'MONTHLY INPUT'!K22-SUM('MONTHLY INPUT'!K25:K27),"")</f>
        <v>79900</v>
      </c>
      <c r="N23" s="36" t="n">
        <f aca="false">IFERROR('MONTHLY INPUT'!L9-'MONTHLY INPUT'!L22-SUM('MONTHLY INPUT'!L25:L27),"")</f>
        <v>73050</v>
      </c>
      <c r="O23" s="36" t="n">
        <f aca="false">IFERROR('MONTHLY INPUT'!M9-'MONTHLY INPUT'!M22-SUM('MONTHLY INPUT'!M25:M27),"")</f>
        <v>84000</v>
      </c>
      <c r="P23" s="23" t="n">
        <f aca="false">IFERROR(INDEX($D23:$O23,$B$4),"")</f>
        <v>84000</v>
      </c>
      <c r="Q23" s="37" t="n">
        <f aca="false">IF($B$4&lt;=1,"",IFERROR(INDEX($D23:$O23,$B$4-1),""))</f>
        <v>73050</v>
      </c>
      <c r="R23" s="38" t="n">
        <f aca="false">IFERROR($P23-$Q23,"")</f>
        <v>10950</v>
      </c>
      <c r="S23" s="37" t="n">
        <f aca="false">IFERROR(SUM($D23:$O23),"")</f>
        <v>891050</v>
      </c>
      <c r="T23" s="39" t="str">
        <f aca="false">IF($B23="","",IF($P23="","",IF(OR(AND($C23="Higher",$P23&gt;=$B23),AND($C23="Lower",$P23&lt;=$B23)),"On target","Off target")))</f>
        <v/>
      </c>
    </row>
    <row r="24" customFormat="false" ht="16.5" hidden="false" customHeight="true" outlineLevel="0" collapsed="false">
      <c r="A24" s="24" t="s">
        <v>108</v>
      </c>
      <c r="B24" s="40"/>
      <c r="C24" s="35" t="s">
        <v>94</v>
      </c>
      <c r="D24" s="41" t="n">
        <f aca="false">IFERROR(D23/D9,"")</f>
        <v>0.421296296296296</v>
      </c>
      <c r="E24" s="41" t="n">
        <f aca="false">IFERROR(E23/E9,"")</f>
        <v>0.42827380952381</v>
      </c>
      <c r="F24" s="41" t="n">
        <f aca="false">IFERROR(F23/F9,"")</f>
        <v>0.437569060773481</v>
      </c>
      <c r="G24" s="41" t="n">
        <f aca="false">IFERROR(G23/G9,"")</f>
        <v>0.432102272727273</v>
      </c>
      <c r="H24" s="41" t="n">
        <f aca="false">IFERROR(H23/H9,"")</f>
        <v>0.414324324324324</v>
      </c>
      <c r="I24" s="41" t="n">
        <f aca="false">IFERROR(I23/I9,"")</f>
        <v>0.412011173184358</v>
      </c>
      <c r="J24" s="41" t="n">
        <f aca="false">IFERROR(J23/J9,"")</f>
        <v>0.389556962025317</v>
      </c>
      <c r="K24" s="41" t="n">
        <f aca="false">IFERROR(K23/K9,"")</f>
        <v>0.398192771084337</v>
      </c>
      <c r="L24" s="41" t="n">
        <f aca="false">IFERROR(L23/L9,"")</f>
        <v>0.419791666666667</v>
      </c>
      <c r="M24" s="41" t="n">
        <f aca="false">IFERROR(M23/M9,"")</f>
        <v>0.403535353535354</v>
      </c>
      <c r="N24" s="41" t="n">
        <f aca="false">IFERROR(N23/N9,"")</f>
        <v>0.392741935483871</v>
      </c>
      <c r="O24" s="41" t="n">
        <f aca="false">IFERROR(O23/O9,"")</f>
        <v>0.409756097560976</v>
      </c>
      <c r="P24" s="42" t="n">
        <f aca="false">IFERROR(INDEX($D24:$O24,$B$4),"")</f>
        <v>0.409756097560976</v>
      </c>
      <c r="Q24" s="43" t="n">
        <f aca="false">IF($B$4&lt;=1,"",IFERROR(INDEX($D24:$O24,$B$4-1),""))</f>
        <v>0.392741935483871</v>
      </c>
      <c r="R24" s="44" t="n">
        <f aca="false">IFERROR($P24-$Q24,"")</f>
        <v>0.0170141620771046</v>
      </c>
      <c r="S24" s="43" t="n">
        <f aca="false">IFERROR($S$23/$S$9,"")</f>
        <v>0.413288497217069</v>
      </c>
      <c r="T24" s="39" t="str">
        <f aca="false">IF($B24="","",IF($P24="","",IF(OR(AND($C24="Higher",$P24&gt;=$B24),AND($C24="Lower",$P24&lt;=$B24)),"On target","Off target")))</f>
        <v/>
      </c>
    </row>
    <row r="25" customFormat="false" ht="16.5" hidden="false" customHeight="true" outlineLevel="0" collapsed="false">
      <c r="A25" s="24" t="s">
        <v>109</v>
      </c>
      <c r="B25" s="34"/>
      <c r="C25" s="35" t="s">
        <v>101</v>
      </c>
      <c r="D25" s="36" t="n">
        <f aca="false">IFERROR('MONTHLY INPUT'!B40+'MONTHLY INPUT'!B28+'MONTHLY INPUT'!B29,"")</f>
        <v>37000</v>
      </c>
      <c r="E25" s="36" t="n">
        <f aca="false">IFERROR('MONTHLY INPUT'!C40+'MONTHLY INPUT'!C28+'MONTHLY INPUT'!C29,"")</f>
        <v>37650</v>
      </c>
      <c r="F25" s="36" t="n">
        <f aca="false">IFERROR('MONTHLY INPUT'!D40+'MONTHLY INPUT'!D28+'MONTHLY INPUT'!D29,"")</f>
        <v>37700</v>
      </c>
      <c r="G25" s="36" t="n">
        <f aca="false">IFERROR('MONTHLY INPUT'!E40+'MONTHLY INPUT'!E28+'MONTHLY INPUT'!E29,"")</f>
        <v>39300</v>
      </c>
      <c r="H25" s="36" t="n">
        <f aca="false">IFERROR('MONTHLY INPUT'!F40+'MONTHLY INPUT'!F28+'MONTHLY INPUT'!F29,"")</f>
        <v>40750</v>
      </c>
      <c r="I25" s="36" t="n">
        <f aca="false">IFERROR('MONTHLY INPUT'!G40+'MONTHLY INPUT'!G28+'MONTHLY INPUT'!G29,"")</f>
        <v>37600</v>
      </c>
      <c r="J25" s="36" t="n">
        <f aca="false">IFERROR('MONTHLY INPUT'!H40+'MONTHLY INPUT'!H28+'MONTHLY INPUT'!H29,"")</f>
        <v>36200</v>
      </c>
      <c r="K25" s="36" t="n">
        <f aca="false">IFERROR('MONTHLY INPUT'!I40+'MONTHLY INPUT'!I28+'MONTHLY INPUT'!I29,"")</f>
        <v>38700</v>
      </c>
      <c r="L25" s="36" t="n">
        <f aca="false">IFERROR('MONTHLY INPUT'!J40+'MONTHLY INPUT'!J28+'MONTHLY INPUT'!J29,"")</f>
        <v>40900</v>
      </c>
      <c r="M25" s="36" t="n">
        <f aca="false">IFERROR('MONTHLY INPUT'!K40+'MONTHLY INPUT'!K28+'MONTHLY INPUT'!K29,"")</f>
        <v>42250</v>
      </c>
      <c r="N25" s="36" t="n">
        <f aca="false">IFERROR('MONTHLY INPUT'!L40+'MONTHLY INPUT'!L28+'MONTHLY INPUT'!L29,"")</f>
        <v>39500</v>
      </c>
      <c r="O25" s="36" t="n">
        <f aca="false">IFERROR('MONTHLY INPUT'!M40+'MONTHLY INPUT'!M28+'MONTHLY INPUT'!M29,"")</f>
        <v>40450</v>
      </c>
      <c r="P25" s="23" t="n">
        <f aca="false">IFERROR(INDEX($D25:$O25,$B$4),"")</f>
        <v>40450</v>
      </c>
      <c r="Q25" s="37" t="n">
        <f aca="false">IF($B$4&lt;=1,"",IFERROR(INDEX($D25:$O25,$B$4-1),""))</f>
        <v>39500</v>
      </c>
      <c r="R25" s="38" t="n">
        <f aca="false">IFERROR($P25-$Q25,"")</f>
        <v>950</v>
      </c>
      <c r="S25" s="37" t="n">
        <f aca="false">IFERROR(SUM($D25:$O25),"")</f>
        <v>468000</v>
      </c>
      <c r="T25" s="39" t="str">
        <f aca="false">IF($B25="","",IF($P25="","",IF(OR(AND($C25="Higher",$P25&gt;=$B25),AND($C25="Lower",$P25&lt;=$B25)),"On target","Off target")))</f>
        <v/>
      </c>
    </row>
    <row r="26" customFormat="false" ht="16.5" hidden="false" customHeight="true" outlineLevel="0" collapsed="false">
      <c r="A26" s="24" t="s">
        <v>110</v>
      </c>
      <c r="B26" s="34"/>
      <c r="C26" s="35" t="s">
        <v>94</v>
      </c>
      <c r="D26" s="36" t="n">
        <f aca="false">IFERROR(D23-D25,"")</f>
        <v>31250</v>
      </c>
      <c r="E26" s="36" t="n">
        <f aca="false">IFERROR(E23-E25,"")</f>
        <v>34300</v>
      </c>
      <c r="F26" s="36" t="n">
        <f aca="false">IFERROR(F23-F25,"")</f>
        <v>41500</v>
      </c>
      <c r="G26" s="36" t="n">
        <f aca="false">IFERROR(G23-G25,"")</f>
        <v>36750</v>
      </c>
      <c r="H26" s="36" t="n">
        <f aca="false">IFERROR(H23-H25,"")</f>
        <v>35900</v>
      </c>
      <c r="I26" s="36" t="n">
        <f aca="false">IFERROR(I23-I25,"")</f>
        <v>36150</v>
      </c>
      <c r="J26" s="36" t="n">
        <f aca="false">IFERROR(J23-J25,"")</f>
        <v>25350</v>
      </c>
      <c r="K26" s="36" t="n">
        <f aca="false">IFERROR(K23-K25,"")</f>
        <v>27400</v>
      </c>
      <c r="L26" s="36" t="n">
        <f aca="false">IFERROR(L23-L25,"")</f>
        <v>39700</v>
      </c>
      <c r="M26" s="36" t="n">
        <f aca="false">IFERROR(M23-M25,"")</f>
        <v>37650</v>
      </c>
      <c r="N26" s="36" t="n">
        <f aca="false">IFERROR(N23-N25,"")</f>
        <v>33550</v>
      </c>
      <c r="O26" s="36" t="n">
        <f aca="false">IFERROR(O23-O25,"")</f>
        <v>43550</v>
      </c>
      <c r="P26" s="23" t="n">
        <f aca="false">IFERROR(INDEX($D26:$O26,$B$4),"")</f>
        <v>43550</v>
      </c>
      <c r="Q26" s="37" t="n">
        <f aca="false">IF($B$4&lt;=1,"",IFERROR(INDEX($D26:$O26,$B$4-1),""))</f>
        <v>33550</v>
      </c>
      <c r="R26" s="38" t="n">
        <f aca="false">IFERROR($P26-$Q26,"")</f>
        <v>10000</v>
      </c>
      <c r="S26" s="37" t="n">
        <f aca="false">IFERROR(SUM($D26:$O26),"")</f>
        <v>423050</v>
      </c>
      <c r="T26" s="39" t="str">
        <f aca="false">IF($B26="","",IF($P26="","",IF(OR(AND($C26="Higher",$P26&gt;=$B26),AND($C26="Lower",$P26&lt;=$B26)),"On target","Off target")))</f>
        <v/>
      </c>
    </row>
    <row r="27" customFormat="false" ht="16.5" hidden="false" customHeight="true" outlineLevel="0" collapsed="false">
      <c r="A27" s="24" t="s">
        <v>111</v>
      </c>
      <c r="B27" s="40"/>
      <c r="C27" s="35" t="s">
        <v>94</v>
      </c>
      <c r="D27" s="41" t="n">
        <f aca="false">IFERROR(D26/D9,"")</f>
        <v>0.192901234567901</v>
      </c>
      <c r="E27" s="41" t="n">
        <f aca="false">IFERROR(E26/E9,"")</f>
        <v>0.204166666666667</v>
      </c>
      <c r="F27" s="41" t="n">
        <f aca="false">IFERROR(F26/F9,"")</f>
        <v>0.229281767955801</v>
      </c>
      <c r="G27" s="41" t="n">
        <f aca="false">IFERROR(G26/G9,"")</f>
        <v>0.208806818181818</v>
      </c>
      <c r="H27" s="41" t="n">
        <f aca="false">IFERROR(H26/H9,"")</f>
        <v>0.194054054054054</v>
      </c>
      <c r="I27" s="41" t="n">
        <f aca="false">IFERROR(I26/I9,"")</f>
        <v>0.20195530726257</v>
      </c>
      <c r="J27" s="41" t="n">
        <f aca="false">IFERROR(J26/J9,"")</f>
        <v>0.160443037974684</v>
      </c>
      <c r="K27" s="41" t="n">
        <f aca="false">IFERROR(K26/K9,"")</f>
        <v>0.165060240963855</v>
      </c>
      <c r="L27" s="41" t="n">
        <f aca="false">IFERROR(L26/L9,"")</f>
        <v>0.206770833333333</v>
      </c>
      <c r="M27" s="41" t="n">
        <f aca="false">IFERROR(M26/M9,"")</f>
        <v>0.190151515151515</v>
      </c>
      <c r="N27" s="41" t="n">
        <f aca="false">IFERROR(N26/N9,"")</f>
        <v>0.180376344086022</v>
      </c>
      <c r="O27" s="41" t="n">
        <f aca="false">IFERROR(O26/O9,"")</f>
        <v>0.212439024390244</v>
      </c>
      <c r="P27" s="42" t="n">
        <f aca="false">IFERROR(INDEX($D27:$O27,$B$4),"")</f>
        <v>0.212439024390244</v>
      </c>
      <c r="Q27" s="43" t="n">
        <f aca="false">IF($B$4&lt;=1,"",IFERROR(INDEX($D27:$O27,$B$4-1),""))</f>
        <v>0.180376344086022</v>
      </c>
      <c r="R27" s="44" t="n">
        <f aca="false">IFERROR($P27-$Q27,"")</f>
        <v>0.0320626803042224</v>
      </c>
      <c r="S27" s="43" t="n">
        <f aca="false">IFERROR($S$26/$S$9,"")</f>
        <v>0.196219851576994</v>
      </c>
      <c r="T27" s="39" t="str">
        <f aca="false">IF($B27="","",IF($P27="","",IF(OR(AND($C27="Higher",$P27&gt;=$B27),AND($C27="Lower",$P27&lt;=$B27)),"On target","Off target")))</f>
        <v/>
      </c>
    </row>
    <row r="29" customFormat="false" ht="19.5" hidden="false" customHeight="true" outlineLevel="0" collapsed="false">
      <c r="A29" s="21" t="s">
        <v>112</v>
      </c>
      <c r="B29" s="21"/>
      <c r="C29" s="21"/>
      <c r="D29" s="21"/>
      <c r="E29" s="21"/>
      <c r="F29" s="21"/>
      <c r="G29" s="21"/>
      <c r="H29" s="21"/>
      <c r="I29" s="21"/>
      <c r="J29" s="21"/>
      <c r="K29" s="21"/>
      <c r="L29" s="21"/>
      <c r="M29" s="21"/>
      <c r="N29" s="21"/>
      <c r="O29" s="21"/>
      <c r="P29" s="21"/>
      <c r="Q29" s="21"/>
      <c r="R29" s="21"/>
      <c r="S29" s="21"/>
      <c r="T29" s="21"/>
    </row>
    <row r="30" customFormat="false" ht="16.5" hidden="false" customHeight="true" outlineLevel="0" collapsed="false">
      <c r="A30" s="24" t="s">
        <v>78</v>
      </c>
      <c r="B30" s="34"/>
      <c r="C30" s="35" t="s">
        <v>101</v>
      </c>
      <c r="D30" s="36" t="n">
        <f aca="false">'MONTHLY INPUT'!B43</f>
        <v>44000</v>
      </c>
      <c r="E30" s="36" t="n">
        <f aca="false">'MONTHLY INPUT'!C43</f>
        <v>46500</v>
      </c>
      <c r="F30" s="36" t="n">
        <f aca="false">'MONTHLY INPUT'!D43</f>
        <v>52000</v>
      </c>
      <c r="G30" s="36" t="n">
        <f aca="false">'MONTHLY INPUT'!E43</f>
        <v>49500</v>
      </c>
      <c r="H30" s="36" t="n">
        <f aca="false">'MONTHLY INPUT'!F43</f>
        <v>53500</v>
      </c>
      <c r="I30" s="36" t="n">
        <f aca="false">'MONTHLY INPUT'!G43</f>
        <v>51000</v>
      </c>
      <c r="J30" s="36" t="n">
        <f aca="false">'MONTHLY INPUT'!H43</f>
        <v>47000</v>
      </c>
      <c r="K30" s="36" t="n">
        <f aca="false">'MONTHLY INPUT'!I43</f>
        <v>48500</v>
      </c>
      <c r="L30" s="36" t="n">
        <f aca="false">'MONTHLY INPUT'!J43</f>
        <v>58000</v>
      </c>
      <c r="M30" s="36" t="n">
        <f aca="false">'MONTHLY INPUT'!K43</f>
        <v>60500</v>
      </c>
      <c r="N30" s="36" t="n">
        <f aca="false">'MONTHLY INPUT'!L43</f>
        <v>57000</v>
      </c>
      <c r="O30" s="36" t="n">
        <f aca="false">'MONTHLY INPUT'!M43</f>
        <v>61500</v>
      </c>
      <c r="P30" s="23" t="n">
        <f aca="false">IFERROR(INDEX($D30:$O30,$B$4),"")</f>
        <v>61500</v>
      </c>
      <c r="Q30" s="37" t="n">
        <f aca="false">IF($B$4&lt;=1,"",IFERROR(INDEX($D30:$O30,$B$4-1),""))</f>
        <v>57000</v>
      </c>
      <c r="R30" s="38" t="n">
        <f aca="false">IFERROR($P30-$Q30,"")</f>
        <v>4500</v>
      </c>
      <c r="S30" s="37" t="n">
        <f aca="false">IFERROR(AVERAGE($D30:$O30),"")</f>
        <v>52416.6666666667</v>
      </c>
      <c r="T30" s="39" t="str">
        <f aca="false">IF($B30="","",IF($P30="","",IF(OR(AND($C30="Higher",$P30&gt;=$B30),AND($C30="Lower",$P30&lt;=$B30)),"On target","Off target")))</f>
        <v/>
      </c>
    </row>
    <row r="31" customFormat="false" ht="16.5" hidden="false" customHeight="true" outlineLevel="0" collapsed="false">
      <c r="A31" s="24" t="s">
        <v>113</v>
      </c>
      <c r="B31" s="40"/>
      <c r="C31" s="35" t="s">
        <v>101</v>
      </c>
      <c r="D31" s="41" t="n">
        <f aca="false">IFERROR('MONTHLY INPUT'!B43/'MONTHLY INPUT'!B9,"")</f>
        <v>0.271604938271605</v>
      </c>
      <c r="E31" s="41" t="n">
        <f aca="false">IFERROR('MONTHLY INPUT'!C43/'MONTHLY INPUT'!C9,"")</f>
        <v>0.276785714285714</v>
      </c>
      <c r="F31" s="41" t="n">
        <f aca="false">IFERROR('MONTHLY INPUT'!D43/'MONTHLY INPUT'!D9,"")</f>
        <v>0.287292817679558</v>
      </c>
      <c r="G31" s="41" t="n">
        <f aca="false">IFERROR('MONTHLY INPUT'!E43/'MONTHLY INPUT'!E9,"")</f>
        <v>0.28125</v>
      </c>
      <c r="H31" s="41" t="n">
        <f aca="false">IFERROR('MONTHLY INPUT'!F43/'MONTHLY INPUT'!F9,"")</f>
        <v>0.289189189189189</v>
      </c>
      <c r="I31" s="41" t="n">
        <f aca="false">IFERROR('MONTHLY INPUT'!G43/'MONTHLY INPUT'!G9,"")</f>
        <v>0.284916201117318</v>
      </c>
      <c r="J31" s="41" t="n">
        <f aca="false">IFERROR('MONTHLY INPUT'!H43/'MONTHLY INPUT'!H9,"")</f>
        <v>0.29746835443038</v>
      </c>
      <c r="K31" s="41" t="n">
        <f aca="false">IFERROR('MONTHLY INPUT'!I43/'MONTHLY INPUT'!I9,"")</f>
        <v>0.292168674698795</v>
      </c>
      <c r="L31" s="41" t="n">
        <f aca="false">IFERROR('MONTHLY INPUT'!J43/'MONTHLY INPUT'!J9,"")</f>
        <v>0.302083333333333</v>
      </c>
      <c r="M31" s="41" t="n">
        <f aca="false">IFERROR('MONTHLY INPUT'!K43/'MONTHLY INPUT'!K9,"")</f>
        <v>0.305555555555556</v>
      </c>
      <c r="N31" s="41" t="n">
        <f aca="false">IFERROR('MONTHLY INPUT'!L43/'MONTHLY INPUT'!L9,"")</f>
        <v>0.306451612903226</v>
      </c>
      <c r="O31" s="41" t="n">
        <f aca="false">IFERROR('MONTHLY INPUT'!M43/'MONTHLY INPUT'!M9,"")</f>
        <v>0.3</v>
      </c>
      <c r="P31" s="42" t="n">
        <f aca="false">IFERROR(INDEX($D31:$O31,$B$4),"")</f>
        <v>0.3</v>
      </c>
      <c r="Q31" s="43" t="n">
        <f aca="false">IF($B$4&lt;=1,"",IFERROR(INDEX($D31:$O31,$B$4-1),""))</f>
        <v>0.306451612903226</v>
      </c>
      <c r="R31" s="44" t="n">
        <f aca="false">IFERROR($P31-$Q31,"")</f>
        <v>-0.00645161290322582</v>
      </c>
      <c r="S31" s="43" t="n">
        <f aca="false">IFERROR(AVERAGE($D31:$O31),"")</f>
        <v>0.291230532622056</v>
      </c>
      <c r="T31" s="39" t="str">
        <f aca="false">IF($B31="","",IF($P31="","",IF(OR(AND($C31="Higher",$P31&gt;=$B31),AND($C31="Lower",$P31&lt;=$B31)),"On target","Off target")))</f>
        <v/>
      </c>
    </row>
    <row r="32" customFormat="false" ht="16.5" hidden="false" customHeight="true" outlineLevel="0" collapsed="false">
      <c r="A32" s="24" t="s">
        <v>79</v>
      </c>
      <c r="B32" s="34"/>
      <c r="C32" s="35" t="s">
        <v>94</v>
      </c>
      <c r="D32" s="36" t="n">
        <f aca="false">'MONTHLY INPUT'!B44</f>
        <v>86000</v>
      </c>
      <c r="E32" s="36" t="n">
        <f aca="false">'MONTHLY INPUT'!C44</f>
        <v>92000</v>
      </c>
      <c r="F32" s="36" t="n">
        <f aca="false">'MONTHLY INPUT'!D44</f>
        <v>101000</v>
      </c>
      <c r="G32" s="36" t="n">
        <f aca="false">'MONTHLY INPUT'!E44</f>
        <v>108000</v>
      </c>
      <c r="H32" s="36" t="n">
        <f aca="false">'MONTHLY INPUT'!F44</f>
        <v>117000</v>
      </c>
      <c r="I32" s="36" t="n">
        <f aca="false">'MONTHLY INPUT'!G44</f>
        <v>124000</v>
      </c>
      <c r="J32" s="36" t="n">
        <f aca="false">'MONTHLY INPUT'!H44</f>
        <v>119000</v>
      </c>
      <c r="K32" s="36" t="n">
        <f aca="false">'MONTHLY INPUT'!I44</f>
        <v>126000</v>
      </c>
      <c r="L32" s="36" t="n">
        <f aca="false">'MONTHLY INPUT'!J44</f>
        <v>133000</v>
      </c>
      <c r="M32" s="36" t="n">
        <f aca="false">'MONTHLY INPUT'!K44</f>
        <v>146000</v>
      </c>
      <c r="N32" s="36" t="n">
        <f aca="false">'MONTHLY INPUT'!L44</f>
        <v>154000</v>
      </c>
      <c r="O32" s="36" t="n">
        <f aca="false">'MONTHLY INPUT'!M44</f>
        <v>171000</v>
      </c>
      <c r="P32" s="23" t="n">
        <f aca="false">IFERROR(INDEX($D32:$O32,$B$4),"")</f>
        <v>171000</v>
      </c>
      <c r="Q32" s="37" t="n">
        <f aca="false">IF($B$4&lt;=1,"",IFERROR(INDEX($D32:$O32,$B$4-1),""))</f>
        <v>154000</v>
      </c>
      <c r="R32" s="38" t="n">
        <f aca="false">IFERROR($P32-$Q32,"")</f>
        <v>17000</v>
      </c>
      <c r="S32" s="37" t="n">
        <f aca="false">IFERROR(AVERAGE($D32:$O32),"")</f>
        <v>123083.333333333</v>
      </c>
      <c r="T32" s="39" t="str">
        <f aca="false">IF($B32="","",IF($P32="","",IF(OR(AND($C32="Higher",$P32&gt;=$B32),AND($C32="Lower",$P32&lt;=$B32)),"On target","Off target")))</f>
        <v/>
      </c>
    </row>
    <row r="33" customFormat="false" ht="16.5" hidden="false" customHeight="true" outlineLevel="0" collapsed="false">
      <c r="A33" s="24" t="s">
        <v>114</v>
      </c>
      <c r="B33" s="50"/>
      <c r="C33" s="35" t="s">
        <v>94</v>
      </c>
      <c r="D33" s="51" t="n">
        <f aca="false">IFERROR('MONTHLY INPUT'!B44/('MONTHLY INPUT'!B22+'MONTHLY INPUT'!B30+'MONTHLY INPUT'!B40),"")</f>
        <v>0.657743785850861</v>
      </c>
      <c r="E33" s="51" t="n">
        <f aca="false">IFERROR('MONTHLY INPUT'!C44/('MONTHLY INPUT'!C22+'MONTHLY INPUT'!C30+'MONTHLY INPUT'!C40),"")</f>
        <v>0.68810770381451</v>
      </c>
      <c r="F33" s="51" t="n">
        <f aca="false">IFERROR('MONTHLY INPUT'!D44/('MONTHLY INPUT'!D22+'MONTHLY INPUT'!D30+'MONTHLY INPUT'!D40),"")</f>
        <v>0.724014336917563</v>
      </c>
      <c r="G33" s="51" t="n">
        <f aca="false">IFERROR('MONTHLY INPUT'!E44/('MONTHLY INPUT'!E22+'MONTHLY INPUT'!E30+'MONTHLY INPUT'!E40),"")</f>
        <v>0.775583482944345</v>
      </c>
      <c r="H33" s="51" t="n">
        <f aca="false">IFERROR('MONTHLY INPUT'!F44/('MONTHLY INPUT'!F22+'MONTHLY INPUT'!F30+'MONTHLY INPUT'!F40),"")</f>
        <v>0.784708249496982</v>
      </c>
      <c r="I33" s="51" t="n">
        <f aca="false">IFERROR('MONTHLY INPUT'!G44/('MONTHLY INPUT'!G22+'MONTHLY INPUT'!G30+'MONTHLY INPUT'!G40),"")</f>
        <v>0.868043402170109</v>
      </c>
      <c r="J33" s="51" t="n">
        <f aca="false">IFERROR('MONTHLY INPUT'!H44/('MONTHLY INPUT'!H22+'MONTHLY INPUT'!H30+'MONTHLY INPUT'!H40),"")</f>
        <v>0.897097625329815</v>
      </c>
      <c r="K33" s="51" t="n">
        <f aca="false">IFERROR('MONTHLY INPUT'!I44/('MONTHLY INPUT'!I22+'MONTHLY INPUT'!I30+'MONTHLY INPUT'!I40),"")</f>
        <v>0.909090909090909</v>
      </c>
      <c r="L33" s="51" t="n">
        <f aca="false">IFERROR('MONTHLY INPUT'!J44/('MONTHLY INPUT'!J22+'MONTHLY INPUT'!J30+'MONTHLY INPUT'!J40),"")</f>
        <v>0.873276428102429</v>
      </c>
      <c r="M33" s="51" t="n">
        <f aca="false">IFERROR('MONTHLY INPUT'!K44/('MONTHLY INPUT'!K22+'MONTHLY INPUT'!K30+'MONTHLY INPUT'!K40),"")</f>
        <v>0.910508263174306</v>
      </c>
      <c r="N33" s="51" t="n">
        <f aca="false">IFERROR('MONTHLY INPUT'!L44/('MONTHLY INPUT'!L22+'MONTHLY INPUT'!L30+'MONTHLY INPUT'!L40),"")</f>
        <v>1.01016726795671</v>
      </c>
      <c r="O33" s="51" t="n">
        <f aca="false">IFERROR('MONTHLY INPUT'!M44/('MONTHLY INPUT'!M22+'MONTHLY INPUT'!M30+'MONTHLY INPUT'!M40),"")</f>
        <v>1.05915144007433</v>
      </c>
      <c r="P33" s="52" t="n">
        <f aca="false">IFERROR(INDEX($D33:$O33,$B$4),"")</f>
        <v>1.05915144007433</v>
      </c>
      <c r="Q33" s="53" t="n">
        <f aca="false">IF($B$4&lt;=1,"",IFERROR(INDEX($D33:$O33,$B$4-1),""))</f>
        <v>1.01016726795671</v>
      </c>
      <c r="R33" s="54" t="n">
        <f aca="false">IFERROR($P33-$Q33,"")</f>
        <v>0.0489841721176194</v>
      </c>
      <c r="S33" s="53" t="n">
        <f aca="false">IFERROR(AVERAGE($D33:$O33),"")</f>
        <v>0.846457741243572</v>
      </c>
      <c r="T33" s="39" t="str">
        <f aca="false">IF($B33="","",IF($P33="","",IF(OR(AND($C33="Higher",$P33&gt;=$B33),AND($C33="Lower",$P33&lt;=$B33)),"On target","Off target")))</f>
        <v/>
      </c>
    </row>
    <row r="35" customFormat="false" ht="18" hidden="false" customHeight="true" outlineLevel="0" collapsed="false">
      <c r="A35" s="28" t="s">
        <v>115</v>
      </c>
      <c r="B35" s="28"/>
      <c r="C35" s="28"/>
      <c r="D35" s="28"/>
      <c r="E35" s="28"/>
      <c r="F35" s="28"/>
      <c r="G35" s="28"/>
      <c r="H35" s="28"/>
      <c r="I35" s="28"/>
      <c r="J35" s="28"/>
      <c r="K35" s="28"/>
      <c r="L35" s="28"/>
      <c r="M35" s="28"/>
      <c r="N35" s="28"/>
      <c r="O35" s="28"/>
      <c r="P35" s="28"/>
      <c r="Q35" s="28"/>
      <c r="R35" s="28"/>
      <c r="S35" s="28"/>
      <c r="T35" s="28"/>
    </row>
  </sheetData>
  <sheetProtection sheet="true"/>
  <mergeCells count="8">
    <mergeCell ref="A1:T1"/>
    <mergeCell ref="A2:T2"/>
    <mergeCell ref="A5:T5"/>
    <mergeCell ref="A8:T8"/>
    <mergeCell ref="A15:T15"/>
    <mergeCell ref="A22:T22"/>
    <mergeCell ref="A29:T29"/>
    <mergeCell ref="A35:T35"/>
  </mergeCells>
  <conditionalFormatting sqref="T9:T13">
    <cfRule type="cellIs" priority="2" operator="equal" aboveAverage="0" equalAverage="0" bottom="0" percent="0" rank="0" text="" dxfId="0">
      <formula>"On target"</formula>
    </cfRule>
    <cfRule type="cellIs" priority="3" operator="equal" aboveAverage="0" equalAverage="0" bottom="0" percent="0" rank="0" text="" dxfId="1">
      <formula>"Off target"</formula>
    </cfRule>
  </conditionalFormatting>
  <conditionalFormatting sqref="T16:T20">
    <cfRule type="cellIs" priority="4" operator="equal" aboveAverage="0" equalAverage="0" bottom="0" percent="0" rank="0" text="" dxfId="0">
      <formula>"On target"</formula>
    </cfRule>
    <cfRule type="cellIs" priority="5" operator="equal" aboveAverage="0" equalAverage="0" bottom="0" percent="0" rank="0" text="" dxfId="1">
      <formula>"Off target"</formula>
    </cfRule>
  </conditionalFormatting>
  <conditionalFormatting sqref="T23:T27">
    <cfRule type="cellIs" priority="6" operator="equal" aboveAverage="0" equalAverage="0" bottom="0" percent="0" rank="0" text="" dxfId="0">
      <formula>"On target"</formula>
    </cfRule>
    <cfRule type="cellIs" priority="7" operator="equal" aboveAverage="0" equalAverage="0" bottom="0" percent="0" rank="0" text="" dxfId="1">
      <formula>"Off target"</formula>
    </cfRule>
  </conditionalFormatting>
  <conditionalFormatting sqref="T30:T33">
    <cfRule type="cellIs" priority="8" operator="equal" aboveAverage="0" equalAverage="0" bottom="0" percent="0" rank="0" text="" dxfId="0">
      <formula>"On target"</formula>
    </cfRule>
    <cfRule type="cellIs" priority="9" operator="equal" aboveAverage="0" equalAverage="0" bottom="0" percent="0" rank="0" text="" dxfId="1">
      <formula>"Off target"</formula>
    </cfRule>
  </conditionalFormatting>
  <dataValidations count="1">
    <dataValidation allowBlank="true" errorStyle="stop" operator="between" showDropDown="false" showErrorMessage="false" showInputMessage="false" sqref="C9:C13 C16:C20 C23:C27 C30:C33" type="list">
      <formula1>"Higher,Lower"</formula1>
      <formula2>0</formula2>
    </dataValidation>
  </dataValidations>
  <printOptions headings="false" gridLines="false" gridLinesSet="true" horizontalCentered="false" verticalCentered="false"/>
  <pageMargins left="0.3" right="0.3" top="0.35" bottom="0.3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13" min="2" style="0" width="12.4"/>
    <col collapsed="false" customWidth="true" hidden="false" outlineLevel="0" max="14" min="14" style="0" width="2.2"/>
  </cols>
  <sheetData>
    <row r="1" customFormat="false" ht="31.5" hidden="false" customHeight="true" outlineLevel="0" collapsed="false">
      <c r="A1" s="1" t="s">
        <v>0</v>
      </c>
      <c r="B1" s="1"/>
      <c r="C1" s="1"/>
      <c r="D1" s="1"/>
      <c r="E1" s="1"/>
      <c r="F1" s="1"/>
      <c r="G1" s="1"/>
      <c r="H1" s="1"/>
      <c r="I1" s="1"/>
      <c r="J1" s="1"/>
      <c r="K1" s="1"/>
      <c r="L1" s="1"/>
      <c r="M1" s="1"/>
      <c r="N1" s="1"/>
    </row>
    <row r="2" customFormat="false" ht="21.75" hidden="false" customHeight="true" outlineLevel="0" collapsed="false">
      <c r="A2" s="15" t="s">
        <v>116</v>
      </c>
      <c r="B2" s="15"/>
      <c r="C2" s="15"/>
      <c r="D2" s="15"/>
      <c r="E2" s="15"/>
      <c r="F2" s="15"/>
      <c r="G2" s="15"/>
      <c r="H2" s="15"/>
      <c r="I2" s="15"/>
      <c r="J2" s="15"/>
      <c r="K2" s="15"/>
      <c r="L2" s="15"/>
      <c r="M2" s="15"/>
      <c r="N2" s="15"/>
    </row>
    <row r="3" customFormat="false" ht="7.5" hidden="false" customHeight="true" outlineLevel="0" collapsed="false"/>
    <row r="4" customFormat="false" ht="19.5" hidden="false" customHeight="true" outlineLevel="0" collapsed="false">
      <c r="B4" s="55" t="str">
        <f aca="false">"Reporting month:   "&amp;'KPI SCORECARD'!$C$4&amp;"      |      All figures calculated from the Monthly Input tab."</f>
        <v>Reporting month:   Dec      |      All figures calculated from the Monthly Input tab.</v>
      </c>
      <c r="C4" s="55"/>
      <c r="D4" s="55"/>
      <c r="E4" s="55"/>
      <c r="F4" s="55"/>
      <c r="G4" s="55"/>
      <c r="H4" s="55"/>
      <c r="I4" s="55"/>
      <c r="J4" s="55"/>
      <c r="K4" s="55"/>
      <c r="L4" s="55"/>
      <c r="M4" s="55"/>
    </row>
    <row r="5" customFormat="false" ht="6" hidden="false" customHeight="true" outlineLevel="0" collapsed="false"/>
    <row r="6" customFormat="false" ht="15.75" hidden="false" customHeight="true" outlineLevel="0" collapsed="false">
      <c r="B6" s="56" t="s">
        <v>48</v>
      </c>
      <c r="C6" s="56"/>
      <c r="D6" s="56" t="s">
        <v>117</v>
      </c>
      <c r="E6" s="56"/>
      <c r="F6" s="56" t="s">
        <v>118</v>
      </c>
      <c r="G6" s="56"/>
      <c r="H6" s="56" t="s">
        <v>119</v>
      </c>
      <c r="I6" s="56"/>
      <c r="J6" s="56" t="s">
        <v>120</v>
      </c>
      <c r="K6" s="56"/>
      <c r="L6" s="56" t="s">
        <v>121</v>
      </c>
      <c r="M6" s="56"/>
    </row>
    <row r="7" customFormat="false" ht="30" hidden="false" customHeight="true" outlineLevel="0" collapsed="false">
      <c r="B7" s="57" t="n">
        <f aca="false">'KPI SCORECARD'!$P$9</f>
        <v>205000</v>
      </c>
      <c r="C7" s="57"/>
      <c r="D7" s="58" t="n">
        <f aca="false">'KPI SCORECARD'!$P$10</f>
        <v>0.102150537634409</v>
      </c>
      <c r="E7" s="58"/>
      <c r="F7" s="57" t="n">
        <f aca="false">'KPI SCORECARD'!$P$26</f>
        <v>43550</v>
      </c>
      <c r="G7" s="57"/>
      <c r="H7" s="58" t="n">
        <f aca="false">'KPI SCORECARD'!$P$27</f>
        <v>0.212439024390244</v>
      </c>
      <c r="I7" s="58"/>
      <c r="J7" s="58" t="n">
        <f aca="false">'KPI SCORECARD'!$P$17</f>
        <v>0.567560975609756</v>
      </c>
      <c r="K7" s="58"/>
      <c r="L7" s="57" t="n">
        <f aca="false">'KPI SCORECARD'!$P$32</f>
        <v>171000</v>
      </c>
      <c r="M7" s="57"/>
    </row>
    <row r="8" customFormat="false" ht="15.75" hidden="false" customHeight="true" outlineLevel="0" collapsed="false">
      <c r="B8" s="59" t="str">
        <f aca="false">IF('KPI SCORECARD'!$R$9="","vs prior month:  n/a","vs prior month:  "&amp;TEXT('KPI SCORECARD'!$R$9,"+$#,##0;-$#,##0"))</f>
        <v>vs prior month:  +$19,000</v>
      </c>
      <c r="C8" s="59"/>
      <c r="D8" s="59" t="str">
        <f aca="false">IF('KPI SCORECARD'!$R$10="","vs prior month:  n/a","vs prior month:  "&amp;TEXT('KPI SCORECARD'!$R$10*100,"+0.0;-0.0")&amp;" pts")</f>
        <v>vs prior month:  +16.3 pts</v>
      </c>
      <c r="E8" s="59"/>
      <c r="F8" s="59" t="str">
        <f aca="false">IF('KPI SCORECARD'!$R$26="","vs prior month:  n/a","vs prior month:  "&amp;TEXT('KPI SCORECARD'!$R$26,"+$#,##0;-$#,##0"))</f>
        <v>vs prior month:  +$10,000</v>
      </c>
      <c r="G8" s="59"/>
      <c r="H8" s="59" t="str">
        <f aca="false">IF('KPI SCORECARD'!$R$27="","vs prior month:  n/a","vs prior month:  "&amp;TEXT('KPI SCORECARD'!$R$27*100,"+0.0;-0.0")&amp;" pts")</f>
        <v>vs prior month:  +3.2 pts</v>
      </c>
      <c r="I8" s="59"/>
      <c r="J8" s="59" t="str">
        <f aca="false">IF('KPI SCORECARD'!$R$17="","vs prior month:  n/a","vs prior month:  "&amp;TEXT('KPI SCORECARD'!$R$17*100,"+0.0;-0.0")&amp;" pts")</f>
        <v>vs prior month:  -2.5 pts</v>
      </c>
      <c r="K8" s="59"/>
      <c r="L8" s="59" t="str">
        <f aca="false">IF('KPI SCORECARD'!$R$32="","vs prior month:  n/a","vs prior month:  "&amp;TEXT('KPI SCORECARD'!$R$32,"+$#,##0;-$#,##0"))</f>
        <v>vs prior month:  +$17,000</v>
      </c>
      <c r="M8" s="59"/>
    </row>
    <row r="9" customFormat="false" ht="12" hidden="false" customHeight="true" outlineLevel="0" collapsed="false"/>
    <row r="10" customFormat="false" ht="15" hidden="false" customHeight="true" outlineLevel="0" collapsed="false"/>
    <row r="11" customFormat="false" ht="15" hidden="false" customHeight="true" outlineLevel="0" collapsed="false"/>
    <row r="12" customFormat="false" ht="15" hidden="false" customHeight="true" outlineLevel="0" collapsed="false"/>
    <row r="13" customFormat="false" ht="15" hidden="false" customHeight="true" outlineLevel="0" collapsed="false"/>
    <row r="14" customFormat="false" ht="15" hidden="false" customHeight="true" outlineLevel="0" collapsed="false"/>
    <row r="15" customFormat="false" ht="15" hidden="false" customHeight="true" outlineLevel="0" collapsed="false"/>
    <row r="16" customFormat="false" ht="15" hidden="false" customHeight="true" outlineLevel="0" collapsed="false"/>
    <row r="17" customFormat="false" ht="15" hidden="false" customHeight="true" outlineLevel="0" collapsed="false"/>
    <row r="18" customFormat="false" ht="15" hidden="false" customHeight="true" outlineLevel="0" collapsed="false"/>
    <row r="19" customFormat="false" ht="15" hidden="false" customHeight="true" outlineLevel="0" collapsed="false"/>
    <row r="20" customFormat="false" ht="15" hidden="false" customHeight="true" outlineLevel="0" collapsed="false"/>
    <row r="21" customFormat="false" ht="15" hidden="false" customHeight="true" outlineLevel="0" collapsed="false"/>
    <row r="22" customFormat="false" ht="15" hidden="false" customHeight="true" outlineLevel="0" collapsed="false"/>
    <row r="23" customFormat="false" ht="15" hidden="false" customHeight="true" outlineLevel="0" collapsed="false"/>
    <row r="24" customFormat="false" ht="15" hidden="false" customHeight="true" outlineLevel="0" collapsed="false"/>
    <row r="25" customFormat="false" ht="15" hidden="false" customHeight="true" outlineLevel="0" collapsed="false"/>
    <row r="26" customFormat="false" ht="15" hidden="false" customHeight="true" outlineLevel="0" collapsed="false"/>
    <row r="27" customFormat="false" ht="15" hidden="false" customHeight="true" outlineLevel="0" collapsed="false"/>
    <row r="28" customFormat="false" ht="15" hidden="false" customHeight="true" outlineLevel="0" collapsed="false"/>
    <row r="29" customFormat="false" ht="15" hidden="false" customHeight="true" outlineLevel="0" collapsed="false"/>
    <row r="30" customFormat="false" ht="15" hidden="false" customHeight="true" outlineLevel="0" collapsed="false"/>
    <row r="31" customFormat="false" ht="15" hidden="false" customHeight="true" outlineLevel="0" collapsed="false"/>
    <row r="32" customFormat="false" ht="15" hidden="false" customHeight="true" outlineLevel="0" collapsed="false"/>
    <row r="33" customFormat="false" ht="15" hidden="false" customHeight="true" outlineLevel="0" collapsed="false"/>
    <row r="34" customFormat="false" ht="15" hidden="false" customHeight="true" outlineLevel="0" collapsed="false"/>
    <row r="35" customFormat="false" ht="15" hidden="false" customHeight="true" outlineLevel="0" collapsed="false"/>
    <row r="36" customFormat="false" ht="15" hidden="false" customHeight="true" outlineLevel="0" collapsed="false"/>
    <row r="37" customFormat="false" ht="15" hidden="false" customHeight="true" outlineLevel="0" collapsed="false"/>
    <row r="38" customFormat="false" ht="21.75" hidden="false" customHeight="true" outlineLevel="0" collapsed="false">
      <c r="H38" s="60" t="s">
        <v>122</v>
      </c>
      <c r="I38" s="60"/>
      <c r="J38" s="60"/>
      <c r="K38" s="60"/>
      <c r="L38" s="60"/>
      <c r="M38" s="60"/>
    </row>
    <row r="39" customFormat="false" ht="15" hidden="false" customHeight="true" outlineLevel="0" collapsed="false">
      <c r="H39" s="61" t="str">
        <f aca="false">IF(OR('KPI SCORECARD'!$P$9="",'KPI SCORECARD'!$Q$9=""),"•   Add another month of data to compare with the prior month.",IF('KPI SCORECARD'!$P$9&gt;'KPI SCORECARD'!$Q$9,"•   Revenue increased compared with the prior month.",IF('KPI SCORECARD'!$P$9&lt;'KPI SCORECARD'!$Q$9,"•   Revenue decreased compared with the prior month.","•   Revenue was unchanged from the prior month.")))</f>
        <v>•   Revenue increased compared with the prior month.</v>
      </c>
      <c r="I39" s="61"/>
      <c r="J39" s="61"/>
      <c r="K39" s="61"/>
      <c r="L39" s="61"/>
      <c r="M39" s="61"/>
    </row>
    <row r="40" customFormat="false" ht="15" hidden="false" customHeight="true" outlineLevel="0" collapsed="false">
      <c r="H40" s="61"/>
      <c r="I40" s="61"/>
      <c r="J40" s="61"/>
      <c r="K40" s="61"/>
      <c r="L40" s="61"/>
      <c r="M40" s="61"/>
    </row>
    <row r="41" customFormat="false" ht="15" hidden="false" customHeight="true" outlineLevel="0" collapsed="false">
      <c r="H41" s="61" t="str">
        <f aca="false">IF(OR('KPI SCORECARD'!$P$17="",'KPI SCORECARD'!$Q$17=""),"•   Add another month of data to compare with the prior month.",IF('KPI SCORECARD'!$P$17&gt;'KPI SCORECARD'!$Q$17,"•   Payroll costs increased faster than revenue.",IF('KPI SCORECARD'!$P$17&lt;'KPI SCORECARD'!$Q$17,"•   Payroll costs increased more slowly than revenue.","•   Payroll as a share of revenue was unchanged.")))</f>
        <v>•   Payroll costs increased more slowly than revenue.</v>
      </c>
      <c r="I41" s="61"/>
      <c r="J41" s="61"/>
      <c r="K41" s="61"/>
      <c r="L41" s="61"/>
      <c r="M41" s="61"/>
    </row>
    <row r="42" customFormat="false" ht="15" hidden="false" customHeight="true" outlineLevel="0" collapsed="false">
      <c r="H42" s="61"/>
      <c r="I42" s="61"/>
      <c r="J42" s="61"/>
      <c r="K42" s="61"/>
      <c r="L42" s="61"/>
      <c r="M42" s="61"/>
    </row>
    <row r="43" customFormat="false" ht="15" hidden="false" customHeight="true" outlineLevel="0" collapsed="false">
      <c r="H43" s="61" t="str">
        <f aca="false">IF(OR('KPI SCORECARD'!$P$27="",'KPI SCORECARD'!$Q$27=""),"•   Add another month of data to compare with the prior month.",IF('KPI SCORECARD'!$P$27&gt;'KPI SCORECARD'!$Q$27,"•   Operating margin improved this month.",IF('KPI SCORECARD'!$P$27&lt;'KPI SCORECARD'!$Q$27,"•   Operating margin declined this month.","•   Operating margin was unchanged this month.")))</f>
        <v>•   Operating margin improved this month.</v>
      </c>
      <c r="I43" s="61"/>
      <c r="J43" s="61"/>
      <c r="K43" s="61"/>
      <c r="L43" s="61"/>
      <c r="M43" s="61"/>
    </row>
    <row r="44" customFormat="false" ht="15" hidden="false" customHeight="true" outlineLevel="0" collapsed="false">
      <c r="H44" s="61"/>
      <c r="I44" s="61"/>
      <c r="J44" s="61"/>
      <c r="K44" s="61"/>
      <c r="L44" s="61"/>
      <c r="M44" s="61"/>
    </row>
    <row r="45" customFormat="false" ht="15" hidden="false" customHeight="true" outlineLevel="0" collapsed="false">
      <c r="H45" s="61" t="str">
        <f aca="false">IF(OR('KPI SCORECARD'!$P$31="",'KPI SCORECARD'!$Q$31=""),"•   Add another month of data to compare with the prior month.",IF('KPI SCORECARD'!$P$31&gt;'KPI SCORECARD'!$Q$31,"•   Accounts receivable increased relative to monthly revenue.",IF('KPI SCORECARD'!$P$31&lt;'KPI SCORECARD'!$Q$31,"•   Accounts receivable decreased relative to monthly revenue.","•   Accounts receivable held steady relative to revenue.")))</f>
        <v>•   Accounts receivable decreased relative to monthly revenue.</v>
      </c>
      <c r="I45" s="61"/>
      <c r="J45" s="61"/>
      <c r="K45" s="61"/>
      <c r="L45" s="61"/>
      <c r="M45" s="61"/>
    </row>
    <row r="46" customFormat="false" ht="15" hidden="false" customHeight="true" outlineLevel="0" collapsed="false">
      <c r="H46" s="61"/>
      <c r="I46" s="61"/>
      <c r="J46" s="61"/>
      <c r="K46" s="61"/>
      <c r="L46" s="61"/>
      <c r="M46" s="61"/>
    </row>
    <row r="47" customFormat="false" ht="15" hidden="false" customHeight="true" outlineLevel="0" collapsed="false">
      <c r="H47" s="61" t="str">
        <f aca="false">IF(OR('KPI SCORECARD'!$P$32="",'KPI SCORECARD'!$Q$32=""),"•   Add another month of data to compare with the prior month.",IF('KPI SCORECARD'!$P$32&gt;'KPI SCORECARD'!$Q$32,"•   Cash reserves improved compared with the prior month.",IF('KPI SCORECARD'!$P$32&lt;'KPI SCORECARD'!$Q$32,"•   Cash reserves declined compared with the prior month.","•   Cash reserves were unchanged from the prior month.")))</f>
        <v>•   Cash reserves improved compared with the prior month.</v>
      </c>
      <c r="I47" s="61"/>
      <c r="J47" s="61"/>
      <c r="K47" s="61"/>
      <c r="L47" s="61"/>
      <c r="M47" s="61"/>
    </row>
    <row r="48" customFormat="false" ht="15" hidden="false" customHeight="true" outlineLevel="0" collapsed="false">
      <c r="H48" s="61"/>
      <c r="I48" s="61"/>
      <c r="J48" s="61"/>
      <c r="K48" s="61"/>
      <c r="L48" s="61"/>
      <c r="M48" s="61"/>
    </row>
    <row r="49" customFormat="false" ht="15" hidden="false" customHeight="true" outlineLevel="0" collapsed="false">
      <c r="H49" s="62" t="s">
        <v>123</v>
      </c>
      <c r="I49" s="62"/>
      <c r="J49" s="62"/>
      <c r="K49" s="62"/>
      <c r="L49" s="62"/>
      <c r="M49" s="62"/>
    </row>
    <row r="50" customFormat="false" ht="15" hidden="false" customHeight="true" outlineLevel="0" collapsed="false">
      <c r="H50" s="62"/>
      <c r="I50" s="62"/>
      <c r="J50" s="62"/>
      <c r="K50" s="62"/>
      <c r="L50" s="62"/>
      <c r="M50" s="62"/>
    </row>
    <row r="51" customFormat="false" ht="15" hidden="false" customHeight="true" outlineLevel="0" collapsed="false">
      <c r="H51" s="63"/>
      <c r="I51" s="64"/>
      <c r="J51" s="64"/>
      <c r="K51" s="64"/>
      <c r="L51" s="64"/>
      <c r="M51" s="65"/>
    </row>
    <row r="52" customFormat="false" ht="7.5" hidden="false" customHeight="true" outlineLevel="0" collapsed="false"/>
    <row r="53" customFormat="false" ht="18" hidden="false" customHeight="true" outlineLevel="0" collapsed="false">
      <c r="B53" s="66" t="s">
        <v>124</v>
      </c>
      <c r="C53" s="66"/>
      <c r="D53" s="66"/>
      <c r="E53" s="66"/>
      <c r="F53" s="66"/>
      <c r="G53" s="66"/>
      <c r="H53" s="66"/>
      <c r="I53" s="66"/>
      <c r="J53" s="66"/>
      <c r="K53" s="66"/>
      <c r="L53" s="66"/>
      <c r="M53" s="66"/>
    </row>
    <row r="54" customFormat="false" ht="15" hidden="false" customHeight="true" outlineLevel="0" collapsed="false"/>
    <row r="55" customFormat="false" ht="15" hidden="false" customHeight="true" outlineLevel="0" collapsed="false"/>
  </sheetData>
  <sheetProtection sheet="true"/>
  <mergeCells count="29">
    <mergeCell ref="A1:N1"/>
    <mergeCell ref="A2:N2"/>
    <mergeCell ref="B4:M4"/>
    <mergeCell ref="B6:C6"/>
    <mergeCell ref="D6:E6"/>
    <mergeCell ref="F6:G6"/>
    <mergeCell ref="H6:I6"/>
    <mergeCell ref="J6:K6"/>
    <mergeCell ref="L6:M6"/>
    <mergeCell ref="B7:C7"/>
    <mergeCell ref="D7:E7"/>
    <mergeCell ref="F7:G7"/>
    <mergeCell ref="H7:I7"/>
    <mergeCell ref="J7:K7"/>
    <mergeCell ref="L7:M7"/>
    <mergeCell ref="B8:C8"/>
    <mergeCell ref="D8:E8"/>
    <mergeCell ref="F8:G8"/>
    <mergeCell ref="H8:I8"/>
    <mergeCell ref="J8:K8"/>
    <mergeCell ref="L8:M8"/>
    <mergeCell ref="H38:M38"/>
    <mergeCell ref="H39:M40"/>
    <mergeCell ref="H41:M42"/>
    <mergeCell ref="H43:M44"/>
    <mergeCell ref="H45:M46"/>
    <mergeCell ref="H47:M48"/>
    <mergeCell ref="H49:M50"/>
    <mergeCell ref="B53:M53"/>
  </mergeCells>
  <printOptions headings="false" gridLines="false" gridLinesSet="true" horizontalCentered="false" verticalCentered="false"/>
  <pageMargins left="0.3" right="0.3" top="0.4" bottom="0.4"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2026-08-08T03:04:21Z</dcterms:created>
  <dc:creator>Vertex Strategic Finance</dc:creator>
  <dc:description/>
  <dc:language>en-US</dc:language>
  <cp:lastModifiedBy/>
  <dcterms:modified xsi:type="dcterms:W3CDTF">2026-08-08T03:04:28Z</dcterms:modified>
  <cp:revision>1</cp:revision>
  <dc:subject/>
  <dc:title>Dental Clinic Financial KPI Scorecard</dc:title>
</cp:coreProperties>
</file>

<file path=docProps/custom.xml><?xml version="1.0" encoding="utf-8"?>
<Properties xmlns="http://schemas.openxmlformats.org/officeDocument/2006/custom-properties" xmlns:vt="http://schemas.openxmlformats.org/officeDocument/2006/docPropsVTypes"/>
</file>